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ocuments\"/>
    </mc:Choice>
  </mc:AlternateContent>
  <bookViews>
    <workbookView xWindow="0" yWindow="0" windowWidth="21600" windowHeight="11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4" i="1" l="1"/>
  <c r="Q133" i="1"/>
  <c r="Q126" i="1"/>
  <c r="Q125" i="1"/>
  <c r="P135" i="1"/>
  <c r="P127" i="1"/>
  <c r="N135" i="1"/>
  <c r="O135" i="1"/>
  <c r="N127" i="1"/>
  <c r="O127" i="1"/>
  <c r="O125" i="1"/>
  <c r="O134" i="1"/>
  <c r="O133" i="1"/>
  <c r="O126" i="1"/>
  <c r="N134" i="1"/>
  <c r="N133" i="1"/>
  <c r="N126" i="1"/>
  <c r="N125" i="1"/>
  <c r="M134" i="1"/>
  <c r="M133" i="1"/>
  <c r="M126" i="1"/>
  <c r="M125" i="1"/>
  <c r="L126" i="1"/>
  <c r="L125" i="1"/>
  <c r="L134" i="1"/>
  <c r="L133" i="1"/>
  <c r="K134" i="1"/>
  <c r="K133" i="1"/>
  <c r="K126" i="1"/>
  <c r="K125" i="1"/>
  <c r="J134" i="1"/>
  <c r="J133" i="1"/>
  <c r="J126" i="1"/>
  <c r="J125" i="1"/>
  <c r="J117" i="1"/>
  <c r="P117" i="1" s="1"/>
  <c r="Q117" i="1" s="1"/>
  <c r="I117" i="1"/>
  <c r="I112" i="1"/>
  <c r="I111" i="1"/>
  <c r="I110" i="1"/>
  <c r="J106" i="1"/>
  <c r="P106" i="1" s="1"/>
  <c r="Q106" i="1" s="1"/>
  <c r="I106" i="1"/>
  <c r="I101" i="1"/>
  <c r="I100" i="1"/>
  <c r="I99" i="1"/>
  <c r="J95" i="1"/>
  <c r="P95" i="1" s="1"/>
  <c r="Q95" i="1" s="1"/>
  <c r="I95" i="1"/>
  <c r="I90" i="1"/>
  <c r="I89" i="1"/>
  <c r="I88" i="1"/>
  <c r="J84" i="1"/>
  <c r="P84" i="1" s="1"/>
  <c r="Q84" i="1" s="1"/>
  <c r="I84" i="1"/>
  <c r="K84" i="1" s="1"/>
  <c r="L84" i="1" s="1"/>
  <c r="I79" i="1"/>
  <c r="I78" i="1"/>
  <c r="I77" i="1"/>
  <c r="J73" i="1"/>
  <c r="P73" i="1" s="1"/>
  <c r="Q73" i="1" s="1"/>
  <c r="I68" i="1"/>
  <c r="I67" i="1"/>
  <c r="I73" i="1" s="1"/>
  <c r="I66" i="1"/>
  <c r="J62" i="1"/>
  <c r="P62" i="1" s="1"/>
  <c r="Q62" i="1" s="1"/>
  <c r="I62" i="1"/>
  <c r="K62" i="1" s="1"/>
  <c r="L62" i="1" s="1"/>
  <c r="I57" i="1"/>
  <c r="I56" i="1"/>
  <c r="I55" i="1"/>
  <c r="J51" i="1"/>
  <c r="P51" i="1" s="1"/>
  <c r="Q51" i="1" s="1"/>
  <c r="I51" i="1"/>
  <c r="K51" i="1" s="1"/>
  <c r="L51" i="1" s="1"/>
  <c r="I46" i="1"/>
  <c r="I45" i="1"/>
  <c r="I44" i="1"/>
  <c r="J40" i="1"/>
  <c r="P40" i="1" s="1"/>
  <c r="Q40" i="1" s="1"/>
  <c r="I40" i="1"/>
  <c r="I29" i="1"/>
  <c r="N29" i="1" s="1"/>
  <c r="O29" i="1" s="1"/>
  <c r="I34" i="1" s="1"/>
  <c r="J29" i="1"/>
  <c r="P29" i="1" s="1"/>
  <c r="Q29" i="1" s="1"/>
  <c r="I35" i="1" s="1"/>
  <c r="I33" i="1"/>
  <c r="K117" i="1" l="1"/>
  <c r="L117" i="1" s="1"/>
  <c r="N117" i="1"/>
  <c r="O117" i="1" s="1"/>
  <c r="K106" i="1"/>
  <c r="L106" i="1" s="1"/>
  <c r="N106" i="1"/>
  <c r="O106" i="1" s="1"/>
  <c r="K95" i="1"/>
  <c r="L95" i="1" s="1"/>
  <c r="N95" i="1"/>
  <c r="O95" i="1" s="1"/>
  <c r="N84" i="1"/>
  <c r="O84" i="1" s="1"/>
  <c r="K73" i="1"/>
  <c r="L73" i="1" s="1"/>
  <c r="N73" i="1"/>
  <c r="O73" i="1" s="1"/>
  <c r="N62" i="1"/>
  <c r="O62" i="1" s="1"/>
  <c r="N51" i="1"/>
  <c r="O51" i="1" s="1"/>
  <c r="K40" i="1"/>
  <c r="L40" i="1" s="1"/>
  <c r="N40" i="1"/>
  <c r="O40" i="1" s="1"/>
  <c r="K29" i="1"/>
  <c r="L29" i="1" s="1"/>
</calcChain>
</file>

<file path=xl/sharedStrings.xml><?xml version="1.0" encoding="utf-8"?>
<sst xmlns="http://schemas.openxmlformats.org/spreadsheetml/2006/main" count="189" uniqueCount="62">
  <si>
    <r>
      <rPr>
        <sz val="12"/>
        <color theme="1"/>
        <rFont val="Symbol"/>
        <charset val="2"/>
      </rPr>
      <t>g</t>
    </r>
    <r>
      <rPr>
        <vertAlign val="subscript"/>
        <sz val="12"/>
        <color theme="1"/>
        <rFont val="Calibri (Body)"/>
      </rPr>
      <t>gas</t>
    </r>
    <r>
      <rPr>
        <sz val="11"/>
        <color theme="1"/>
        <rFont val="Calibri"/>
        <family val="2"/>
        <scheme val="minor"/>
      </rPr>
      <t>=</t>
    </r>
  </si>
  <si>
    <t>kN/m3</t>
  </si>
  <si>
    <r>
      <rPr>
        <sz val="12"/>
        <color theme="1"/>
        <rFont val="Symbol"/>
        <charset val="2"/>
      </rPr>
      <t>n</t>
    </r>
    <r>
      <rPr>
        <vertAlign val="subscript"/>
        <sz val="12"/>
        <color theme="1"/>
        <rFont val="Calibri (Body)"/>
      </rPr>
      <t>gas</t>
    </r>
    <r>
      <rPr>
        <sz val="11"/>
        <color theme="1"/>
        <rFont val="Calibri"/>
        <family val="2"/>
        <scheme val="minor"/>
      </rPr>
      <t>=</t>
    </r>
  </si>
  <si>
    <t>m2/s</t>
  </si>
  <si>
    <t xml:space="preserve">m </t>
  </si>
  <si>
    <t>Dia pipe=</t>
  </si>
  <si>
    <t xml:space="preserve">m2 </t>
  </si>
  <si>
    <t>Area pipe=</t>
  </si>
  <si>
    <r>
      <rPr>
        <sz val="12"/>
        <color theme="1"/>
        <rFont val="Symbol"/>
        <charset val="2"/>
      </rPr>
      <t>e</t>
    </r>
    <r>
      <rPr>
        <vertAlign val="subscript"/>
        <sz val="12"/>
        <color theme="1"/>
        <rFont val="Calibri (Body)"/>
      </rPr>
      <t>pipe</t>
    </r>
    <r>
      <rPr>
        <sz val="11"/>
        <color theme="1"/>
        <rFont val="Calibri"/>
        <family val="2"/>
        <scheme val="minor"/>
      </rPr>
      <t>=</t>
    </r>
  </si>
  <si>
    <t>m</t>
  </si>
  <si>
    <t>Lpipe-hor=</t>
  </si>
  <si>
    <t>Lpipe-ver=</t>
  </si>
  <si>
    <t>Kelbow=</t>
  </si>
  <si>
    <t>fT</t>
  </si>
  <si>
    <t>Kvalve=</t>
  </si>
  <si>
    <t>(1/2 open)</t>
  </si>
  <si>
    <t>Kentrance=</t>
  </si>
  <si>
    <t xml:space="preserve">Data known </t>
  </si>
  <si>
    <t>Lpipe2-hor=</t>
  </si>
  <si>
    <t>Lpipe2-vor=</t>
  </si>
  <si>
    <t>Pressure A=</t>
  </si>
  <si>
    <t>Atm</t>
  </si>
  <si>
    <t>Pressue B=</t>
  </si>
  <si>
    <t>(Le/D) valve=</t>
  </si>
  <si>
    <t>(Le/D) elbow=</t>
  </si>
  <si>
    <t>kentrance=</t>
  </si>
  <si>
    <t>D2/e</t>
  </si>
  <si>
    <t>D1/e</t>
  </si>
  <si>
    <t>g=</t>
  </si>
  <si>
    <t>m/s^2</t>
  </si>
  <si>
    <t xml:space="preserve">iteration </t>
  </si>
  <si>
    <t>f1=</t>
  </si>
  <si>
    <t>f2=</t>
  </si>
  <si>
    <t>Q3 (m^3/s</t>
  </si>
  <si>
    <t>Q1 (m^3/s)</t>
  </si>
  <si>
    <t>Q2 (m^3/s)</t>
  </si>
  <si>
    <t>NEW</t>
  </si>
  <si>
    <t>Q3 (m^3/s)</t>
  </si>
  <si>
    <t>%diff</t>
  </si>
  <si>
    <t>V1(m/s)</t>
  </si>
  <si>
    <t>Re1</t>
  </si>
  <si>
    <t>V2(m/s)</t>
  </si>
  <si>
    <t>Re2</t>
  </si>
  <si>
    <t xml:space="preserve">Circuit </t>
  </si>
  <si>
    <t>pipe</t>
  </si>
  <si>
    <t>A</t>
  </si>
  <si>
    <t>B</t>
  </si>
  <si>
    <t>Q(m^3/s)</t>
  </si>
  <si>
    <t>Dia pipe(m)</t>
  </si>
  <si>
    <t>e(m)</t>
  </si>
  <si>
    <t>L(m)</t>
  </si>
  <si>
    <t>Le(m)</t>
  </si>
  <si>
    <t>C</t>
  </si>
  <si>
    <t>D/e</t>
  </si>
  <si>
    <t>V(m/s)</t>
  </si>
  <si>
    <t>Re</t>
  </si>
  <si>
    <t>f</t>
  </si>
  <si>
    <t>k(s^2/m^5)</t>
  </si>
  <si>
    <t>k*Q^2</t>
  </si>
  <si>
    <t>2*k*Q</t>
  </si>
  <si>
    <t>Error %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</si>
  <si>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Q(m^3/s)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</si>
</sst>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"/>
    <numFmt numFmtId="168" formatCode="0.000%"/>
    <numFmt numFmtId="169" formatCode="0.00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"/>
      <scheme val="minor"/>
    </font>
    <font>
      <sz val="12"/>
      <color theme="1"/>
      <name val="Symbol"/>
      <charset val="2"/>
    </font>
    <font>
      <vertAlign val="subscript"/>
      <sz val="12"/>
      <color theme="1"/>
      <name val="Calibri (Body)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2" fillId="0" borderId="1" xfId="0" applyFont="1" applyBorder="1" applyAlignment="1">
      <alignment horizontal="right"/>
    </xf>
    <xf numFmtId="0" fontId="0" fillId="0" borderId="1" xfId="0" applyBorder="1"/>
    <xf numFmtId="11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9" fontId="0" fillId="0" borderId="0" xfId="1" applyFont="1"/>
    <xf numFmtId="168" fontId="0" fillId="0" borderId="0" xfId="1" applyNumberFormat="1" applyFont="1"/>
    <xf numFmtId="16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5"/>
  <sheetViews>
    <sheetView tabSelected="1" topLeftCell="A115" workbookViewId="0">
      <selection activeCell="Q133" sqref="Q133:Q134"/>
    </sheetView>
  </sheetViews>
  <sheetFormatPr defaultRowHeight="14.5"/>
  <cols>
    <col min="1" max="1" width="7.90625" customWidth="1"/>
    <col min="2" max="2" width="13.453125" customWidth="1"/>
    <col min="5" max="5" width="10.36328125" customWidth="1"/>
    <col min="8" max="8" width="10.1796875" customWidth="1"/>
    <col min="9" max="9" width="10.08984375" customWidth="1"/>
    <col min="10" max="10" width="11.54296875" customWidth="1"/>
    <col min="11" max="11" width="9.81640625" customWidth="1"/>
    <col min="12" max="12" width="10.26953125" bestFit="1" customWidth="1"/>
    <col min="13" max="13" width="11" customWidth="1"/>
    <col min="14" max="14" width="9" bestFit="1" customWidth="1"/>
    <col min="16" max="16" width="9.26953125" customWidth="1"/>
  </cols>
  <sheetData>
    <row r="3" spans="2:5">
      <c r="B3" s="7" t="s">
        <v>17</v>
      </c>
      <c r="C3" s="7"/>
    </row>
    <row r="4" spans="2:5" ht="16.5">
      <c r="B4" s="3" t="s">
        <v>0</v>
      </c>
      <c r="C4" s="4">
        <v>6.67</v>
      </c>
      <c r="D4" s="4" t="s">
        <v>1</v>
      </c>
      <c r="E4" s="4"/>
    </row>
    <row r="5" spans="2:5" ht="16.5">
      <c r="B5" s="3" t="s">
        <v>2</v>
      </c>
      <c r="C5" s="5">
        <v>4.2199999999999999E-7</v>
      </c>
      <c r="D5" s="4" t="s">
        <v>3</v>
      </c>
      <c r="E5" s="4"/>
    </row>
    <row r="6" spans="2:5" ht="15.5">
      <c r="B6" s="3" t="s">
        <v>5</v>
      </c>
      <c r="C6" s="5">
        <v>9.01E-2</v>
      </c>
      <c r="D6" s="4" t="s">
        <v>4</v>
      </c>
      <c r="E6" s="4"/>
    </row>
    <row r="7" spans="2:5" ht="15.5">
      <c r="B7" s="3" t="s">
        <v>7</v>
      </c>
      <c r="C7" s="5">
        <v>6.3810000000000004E-3</v>
      </c>
      <c r="D7" s="4" t="s">
        <v>6</v>
      </c>
      <c r="E7" s="4"/>
    </row>
    <row r="8" spans="2:5" ht="16.5">
      <c r="B8" s="3" t="s">
        <v>8</v>
      </c>
      <c r="C8" s="5">
        <v>4.6E-5</v>
      </c>
      <c r="D8" s="4" t="s">
        <v>9</v>
      </c>
      <c r="E8" s="4"/>
    </row>
    <row r="9" spans="2:5" ht="15.5">
      <c r="B9" s="3" t="s">
        <v>10</v>
      </c>
      <c r="C9" s="6">
        <v>2.25</v>
      </c>
      <c r="D9" s="4" t="s">
        <v>9</v>
      </c>
      <c r="E9" s="4"/>
    </row>
    <row r="10" spans="2:5" ht="15.5">
      <c r="B10" s="3" t="s">
        <v>11</v>
      </c>
      <c r="C10" s="6">
        <v>0.5</v>
      </c>
      <c r="D10" s="4" t="s">
        <v>9</v>
      </c>
      <c r="E10" s="4"/>
    </row>
    <row r="11" spans="2:5" ht="15.5">
      <c r="B11" s="3" t="s">
        <v>12</v>
      </c>
      <c r="C11" s="4">
        <v>30</v>
      </c>
      <c r="D11" s="4" t="s">
        <v>13</v>
      </c>
      <c r="E11" s="4"/>
    </row>
    <row r="12" spans="2:5" ht="15.5">
      <c r="B12" s="3" t="s">
        <v>14</v>
      </c>
      <c r="C12" s="4">
        <v>160</v>
      </c>
      <c r="D12" s="4" t="s">
        <v>13</v>
      </c>
      <c r="E12" s="4" t="s">
        <v>15</v>
      </c>
    </row>
    <row r="13" spans="2:5" ht="15.5">
      <c r="B13" s="3" t="s">
        <v>16</v>
      </c>
      <c r="C13" s="4">
        <v>0.5</v>
      </c>
      <c r="D13" s="4"/>
      <c r="E13" s="4"/>
    </row>
    <row r="14" spans="2:5" ht="15.5">
      <c r="B14" s="3" t="s">
        <v>18</v>
      </c>
      <c r="C14" s="4">
        <v>1.5</v>
      </c>
      <c r="D14" s="4" t="s">
        <v>9</v>
      </c>
      <c r="E14" s="4"/>
    </row>
    <row r="15" spans="2:5" ht="15.5">
      <c r="B15" s="3" t="s">
        <v>19</v>
      </c>
      <c r="C15" s="4">
        <v>0.75</v>
      </c>
      <c r="D15" s="4" t="s">
        <v>9</v>
      </c>
      <c r="E15" s="4"/>
    </row>
    <row r="16" spans="2:5" ht="15.5">
      <c r="B16" s="3" t="s">
        <v>20</v>
      </c>
      <c r="C16" s="4">
        <v>0</v>
      </c>
      <c r="D16" s="4" t="s">
        <v>21</v>
      </c>
      <c r="E16" s="4"/>
    </row>
    <row r="17" spans="2:17" ht="15.5">
      <c r="B17" s="3" t="s">
        <v>22</v>
      </c>
      <c r="C17" s="4">
        <v>0</v>
      </c>
      <c r="D17" s="4" t="s">
        <v>21</v>
      </c>
      <c r="E17" s="4"/>
    </row>
    <row r="18" spans="2:17" ht="15.5">
      <c r="B18" s="8" t="s">
        <v>23</v>
      </c>
      <c r="C18" s="9">
        <v>160</v>
      </c>
      <c r="D18" s="4"/>
      <c r="E18" s="4"/>
    </row>
    <row r="19" spans="2:17" ht="15.5">
      <c r="B19" s="8" t="s">
        <v>24</v>
      </c>
      <c r="C19" s="9">
        <v>30</v>
      </c>
      <c r="D19" s="4"/>
      <c r="E19" s="4"/>
    </row>
    <row r="20" spans="2:17" ht="15.5">
      <c r="B20" s="8" t="s">
        <v>25</v>
      </c>
      <c r="C20" s="9">
        <v>0.5</v>
      </c>
      <c r="D20" s="4"/>
      <c r="E20" s="4"/>
    </row>
    <row r="22" spans="2:17" ht="15.5">
      <c r="B22" s="10" t="s">
        <v>27</v>
      </c>
      <c r="C22">
        <v>1958.6959999999999</v>
      </c>
      <c r="H22" t="s">
        <v>30</v>
      </c>
      <c r="I22">
        <v>1</v>
      </c>
    </row>
    <row r="23" spans="2:17" ht="15.5">
      <c r="B23" s="10" t="s">
        <v>26</v>
      </c>
      <c r="C23">
        <v>1958.6959999999999</v>
      </c>
      <c r="H23" s="11" t="s">
        <v>31</v>
      </c>
      <c r="I23" s="12">
        <v>0.01</v>
      </c>
    </row>
    <row r="24" spans="2:17">
      <c r="H24" s="11" t="s">
        <v>32</v>
      </c>
      <c r="I24" s="12">
        <v>0.01</v>
      </c>
    </row>
    <row r="25" spans="2:17" ht="15.5">
      <c r="B25" s="10" t="s">
        <v>28</v>
      </c>
      <c r="C25">
        <v>9.81</v>
      </c>
      <c r="D25" t="s">
        <v>29</v>
      </c>
    </row>
    <row r="27" spans="2:17">
      <c r="K27" t="s">
        <v>36</v>
      </c>
    </row>
    <row r="28" spans="2:17">
      <c r="H28" t="s">
        <v>33</v>
      </c>
      <c r="I28" t="s">
        <v>34</v>
      </c>
      <c r="J28" t="s">
        <v>35</v>
      </c>
      <c r="K28" t="s">
        <v>37</v>
      </c>
      <c r="L28" t="s">
        <v>38</v>
      </c>
      <c r="N28" t="s">
        <v>39</v>
      </c>
      <c r="O28" t="s">
        <v>40</v>
      </c>
      <c r="P28" t="s">
        <v>41</v>
      </c>
      <c r="Q28" t="s">
        <v>42</v>
      </c>
    </row>
    <row r="29" spans="2:17">
      <c r="H29">
        <v>11.401</v>
      </c>
      <c r="I29">
        <f>SQRT((4.15*H29)/(I23*197.142))</f>
        <v>4.8989831095239307</v>
      </c>
      <c r="J29">
        <f>SQRT((0.75*H29)/(I24*20.225))</f>
        <v>6.5021628045755993</v>
      </c>
      <c r="K29">
        <f>I29+J29</f>
        <v>11.40114591409953</v>
      </c>
      <c r="L29" s="14">
        <f>((K29-H29)/H29)</f>
        <v>1.2798359751787662E-5</v>
      </c>
      <c r="N29" s="2">
        <f>I29/((PI()/4)/$C$6^2)</f>
        <v>5.0636728892910439E-2</v>
      </c>
      <c r="O29" s="2">
        <f>N29*$C$6/$C$5</f>
        <v>10811.301595382063</v>
      </c>
      <c r="P29" s="2">
        <f>J29/((PI()/4)/$C$6^2)</f>
        <v>6.7207468936314879E-2</v>
      </c>
      <c r="Q29" s="2">
        <f>P29*$C$6/$C$5</f>
        <v>14349.272396118415</v>
      </c>
    </row>
    <row r="33" spans="8:17">
      <c r="H33" t="s">
        <v>30</v>
      </c>
      <c r="I33">
        <f>1+I22</f>
        <v>2</v>
      </c>
    </row>
    <row r="34" spans="8:17">
      <c r="H34" s="11" t="s">
        <v>31</v>
      </c>
      <c r="I34" s="12">
        <f>0.25/(LOG(1/3.7/$C$22+5.74/O29^0.9))^2</f>
        <v>3.1234343983303662E-2</v>
      </c>
    </row>
    <row r="35" spans="8:17">
      <c r="H35" s="11" t="s">
        <v>32</v>
      </c>
      <c r="I35" s="12">
        <f>0.25/(LOG(1/3.7/$C$23+5.74/Q29^0.9))^2</f>
        <v>2.9156426614264527E-2</v>
      </c>
    </row>
    <row r="38" spans="8:17">
      <c r="K38" t="s">
        <v>36</v>
      </c>
    </row>
    <row r="39" spans="8:17">
      <c r="H39" t="s">
        <v>33</v>
      </c>
      <c r="I39" t="s">
        <v>34</v>
      </c>
      <c r="J39" t="s">
        <v>35</v>
      </c>
      <c r="K39" t="s">
        <v>37</v>
      </c>
      <c r="L39" t="s">
        <v>38</v>
      </c>
      <c r="N39" t="s">
        <v>39</v>
      </c>
      <c r="O39" t="s">
        <v>40</v>
      </c>
      <c r="P39" t="s">
        <v>41</v>
      </c>
      <c r="Q39" t="s">
        <v>42</v>
      </c>
    </row>
    <row r="40" spans="8:17">
      <c r="H40">
        <v>7.5438999999999998</v>
      </c>
      <c r="I40">
        <f>SQRT((4.15*H40)/(I34*197.142))</f>
        <v>2.254842626360051</v>
      </c>
      <c r="J40">
        <f>SQRT((0.75*H40)/(I24*20.225))</f>
        <v>5.2891310527301423</v>
      </c>
      <c r="K40">
        <f>I40+J40</f>
        <v>7.5439736790901932</v>
      </c>
      <c r="L40" s="14">
        <f>((K40-H40)/H40)</f>
        <v>9.766710878113637E-6</v>
      </c>
      <c r="N40" s="2">
        <f>I40/((PI()/4)/$C$6^2)</f>
        <v>2.3306439768123129E-2</v>
      </c>
      <c r="O40" s="2">
        <f>N40*$C$6/$C$5</f>
        <v>4976.0905760850574</v>
      </c>
      <c r="P40" s="2">
        <f>J40/((PI()/4)/$C$6^2)</f>
        <v>5.4669364888297524E-2</v>
      </c>
      <c r="Q40" s="2">
        <f>P40*$C$6/$C$5</f>
        <v>11672.29804842561</v>
      </c>
    </row>
    <row r="44" spans="8:17">
      <c r="H44" t="s">
        <v>30</v>
      </c>
      <c r="I44">
        <f>1+I33</f>
        <v>3</v>
      </c>
    </row>
    <row r="45" spans="8:17">
      <c r="H45" s="11" t="s">
        <v>31</v>
      </c>
      <c r="I45" s="12">
        <f>0.25/(LOG(1/3.7/$C$22+5.74/O40^0.9))^2</f>
        <v>3.85477192880068E-2</v>
      </c>
    </row>
    <row r="46" spans="8:17">
      <c r="H46" s="11" t="s">
        <v>32</v>
      </c>
      <c r="I46" s="12">
        <f>0.25/(LOG(1/3.7/$C$23+5.74/Q40^0.9))^2</f>
        <v>3.0645027414116278E-2</v>
      </c>
    </row>
    <row r="49" spans="8:17">
      <c r="K49" t="s">
        <v>36</v>
      </c>
    </row>
    <row r="50" spans="8:17">
      <c r="H50" t="s">
        <v>33</v>
      </c>
      <c r="I50" t="s">
        <v>34</v>
      </c>
      <c r="J50" t="s">
        <v>35</v>
      </c>
      <c r="K50" t="s">
        <v>37</v>
      </c>
      <c r="L50" t="s">
        <v>38</v>
      </c>
      <c r="N50" t="s">
        <v>39</v>
      </c>
      <c r="O50" t="s">
        <v>40</v>
      </c>
      <c r="P50" t="s">
        <v>41</v>
      </c>
      <c r="Q50" t="s">
        <v>42</v>
      </c>
    </row>
    <row r="51" spans="8:17">
      <c r="H51">
        <v>3.4847999999999999</v>
      </c>
      <c r="I51">
        <f>SQRT((4.15*H51)/(I45*197.142))</f>
        <v>1.3795074634941975</v>
      </c>
      <c r="J51">
        <f>SQRT((0.75*H51)/(I35*20.225))</f>
        <v>2.1052716757103198</v>
      </c>
      <c r="K51">
        <f>I51+J51</f>
        <v>3.4847791392045173</v>
      </c>
      <c r="L51" s="14">
        <f>((K51-H51)/H51)</f>
        <v>-5.9862245989956754E-6</v>
      </c>
      <c r="N51" s="2">
        <f>I51/((PI()/4)/$C$6^2)</f>
        <v>1.4258825530323253E-2</v>
      </c>
      <c r="O51" s="2">
        <f>N51*$C$6/$C$5</f>
        <v>3044.3606167822873</v>
      </c>
      <c r="P51" s="2">
        <f>J51/((PI()/4)/$C$6^2)</f>
        <v>2.1760448792244605E-2</v>
      </c>
      <c r="Q51" s="2">
        <f>P51*$C$6/$C$5</f>
        <v>4646.0105122778168</v>
      </c>
    </row>
    <row r="52" spans="8:17">
      <c r="K52" s="15"/>
      <c r="L52" s="14"/>
      <c r="N52" s="2"/>
      <c r="O52" s="2"/>
      <c r="P52" s="2"/>
      <c r="Q52" s="2"/>
    </row>
    <row r="55" spans="8:17">
      <c r="H55" t="s">
        <v>30</v>
      </c>
      <c r="I55">
        <f>1+I44</f>
        <v>4</v>
      </c>
    </row>
    <row r="56" spans="8:17">
      <c r="H56" s="11" t="s">
        <v>31</v>
      </c>
      <c r="I56" s="12">
        <f>0.25/(LOG(1/3.7/$C$22+5.74/O51^0.9))^2</f>
        <v>4.4802491728156139E-2</v>
      </c>
    </row>
    <row r="57" spans="8:17">
      <c r="H57" s="11" t="s">
        <v>32</v>
      </c>
      <c r="I57" s="12">
        <f>0.25/(LOG(1/3.7/$C$23+5.74/Q51^0.9))^2</f>
        <v>3.9333356085885431E-2</v>
      </c>
    </row>
    <row r="60" spans="8:17">
      <c r="K60" t="s">
        <v>36</v>
      </c>
    </row>
    <row r="61" spans="8:17">
      <c r="H61" t="s">
        <v>33</v>
      </c>
      <c r="I61" t="s">
        <v>34</v>
      </c>
      <c r="J61" t="s">
        <v>35</v>
      </c>
      <c r="K61" t="s">
        <v>37</v>
      </c>
      <c r="L61" t="s">
        <v>38</v>
      </c>
      <c r="N61" t="s">
        <v>39</v>
      </c>
      <c r="O61" t="s">
        <v>40</v>
      </c>
      <c r="P61" t="s">
        <v>41</v>
      </c>
      <c r="Q61" t="s">
        <v>42</v>
      </c>
    </row>
    <row r="62" spans="8:17">
      <c r="H62">
        <v>3.1880000000000002</v>
      </c>
      <c r="I62">
        <f>SQRT((4.15*H62)/(I56*197.142))</f>
        <v>1.2238904372621884</v>
      </c>
      <c r="J62">
        <f>SQRT((0.75*H62)/(I46*20.225))</f>
        <v>1.9641086840318476</v>
      </c>
      <c r="K62">
        <f>I62+J62</f>
        <v>3.1879991212940357</v>
      </c>
      <c r="L62" s="14">
        <f>((K62-H62)/H62)</f>
        <v>-2.7562922347412518E-7</v>
      </c>
      <c r="N62" s="2">
        <f>I62/((PI()/4)/$C$6^2)</f>
        <v>1.2650341281191616E-2</v>
      </c>
      <c r="O62" s="2">
        <f>N62*$C$6/$C$5</f>
        <v>2700.9377948705323</v>
      </c>
      <c r="P62" s="2">
        <f>J62/((PI()/4)/$C$6^2)</f>
        <v>2.0301363921051897E-2</v>
      </c>
      <c r="Q62" s="2">
        <f>P62*$C$6/$C$5</f>
        <v>4334.4855196369099</v>
      </c>
    </row>
    <row r="64" spans="8:17">
      <c r="K64" s="15"/>
      <c r="L64" s="14"/>
      <c r="N64" s="2"/>
      <c r="O64" s="2"/>
      <c r="P64" s="2"/>
      <c r="Q64" s="2"/>
    </row>
    <row r="66" spans="8:17">
      <c r="H66" t="s">
        <v>30</v>
      </c>
      <c r="I66">
        <f>1+I55</f>
        <v>5</v>
      </c>
    </row>
    <row r="67" spans="8:17">
      <c r="H67" s="11" t="s">
        <v>31</v>
      </c>
      <c r="I67" s="12">
        <f>0.25/(LOG(1/3.7/$C$22+5.74/O62^0.9))^2</f>
        <v>4.6574456870173662E-2</v>
      </c>
    </row>
    <row r="68" spans="8:17">
      <c r="H68" s="11" t="s">
        <v>32</v>
      </c>
      <c r="I68" s="12">
        <f>0.25/(LOG(1/3.7/$C$23+5.74/Q62^0.9))^2</f>
        <v>4.0154859771778198E-2</v>
      </c>
    </row>
    <row r="71" spans="8:17">
      <c r="K71" t="s">
        <v>36</v>
      </c>
    </row>
    <row r="72" spans="8:17">
      <c r="H72" t="s">
        <v>33</v>
      </c>
      <c r="I72" t="s">
        <v>34</v>
      </c>
      <c r="J72" t="s">
        <v>35</v>
      </c>
      <c r="K72" t="s">
        <v>37</v>
      </c>
      <c r="L72" t="s">
        <v>38</v>
      </c>
      <c r="N72" t="s">
        <v>39</v>
      </c>
      <c r="O72" t="s">
        <v>40</v>
      </c>
      <c r="P72" t="s">
        <v>41</v>
      </c>
      <c r="Q72" t="s">
        <v>42</v>
      </c>
    </row>
    <row r="73" spans="8:17">
      <c r="H73">
        <v>2.7002999999999999</v>
      </c>
      <c r="I73">
        <f>SQRT((4.15*H73)/(I67*197.142))</f>
        <v>1.1047565317646861</v>
      </c>
      <c r="J73">
        <f>SQRT((0.75*H73)/(I57*20.225))</f>
        <v>1.5955553439170864</v>
      </c>
      <c r="K73">
        <f>I73+J73</f>
        <v>2.7003118756817726</v>
      </c>
      <c r="L73" s="14">
        <f>((K73-H73)/H73)</f>
        <v>4.397911999641845E-6</v>
      </c>
      <c r="N73" s="2">
        <f>I73/((PI()/4)/$C$6^2)</f>
        <v>1.1418952819593743E-2</v>
      </c>
      <c r="O73" s="2">
        <f>N73*$C$6/$C$5</f>
        <v>2438.0276043729768</v>
      </c>
      <c r="P73" s="2">
        <f>J73/((PI()/4)/$C$6^2)</f>
        <v>1.6491933443594845E-2</v>
      </c>
      <c r="Q73" s="2">
        <f>P73*$C$6/$C$5</f>
        <v>3521.1450314405106</v>
      </c>
    </row>
    <row r="76" spans="8:17">
      <c r="K76" s="15"/>
      <c r="L76" s="14"/>
      <c r="N76" s="2"/>
      <c r="O76" s="2"/>
      <c r="P76" s="2"/>
      <c r="Q76" s="2"/>
    </row>
    <row r="77" spans="8:17">
      <c r="H77" t="s">
        <v>30</v>
      </c>
      <c r="I77">
        <f>1+I66</f>
        <v>6</v>
      </c>
    </row>
    <row r="78" spans="8:17">
      <c r="H78" s="11" t="s">
        <v>31</v>
      </c>
      <c r="I78" s="12">
        <f>0.25/(LOG(1/3.7/$C$22+5.74/O73^0.9))^2</f>
        <v>4.8180105112790084E-2</v>
      </c>
    </row>
    <row r="79" spans="8:17">
      <c r="H79" s="11" t="s">
        <v>32</v>
      </c>
      <c r="I79" s="12">
        <f>0.25/(LOG(1/3.7/$C$23+5.74/Q73^0.9))^2</f>
        <v>4.2788885036860229E-2</v>
      </c>
    </row>
    <row r="82" spans="8:17">
      <c r="K82" t="s">
        <v>36</v>
      </c>
    </row>
    <row r="83" spans="8:17">
      <c r="H83" t="s">
        <v>33</v>
      </c>
      <c r="I83" t="s">
        <v>34</v>
      </c>
      <c r="J83" t="s">
        <v>35</v>
      </c>
      <c r="K83" t="s">
        <v>37</v>
      </c>
      <c r="L83" t="s">
        <v>38</v>
      </c>
      <c r="N83" t="s">
        <v>39</v>
      </c>
      <c r="O83" t="s">
        <v>40</v>
      </c>
      <c r="P83" t="s">
        <v>41</v>
      </c>
      <c r="Q83" t="s">
        <v>42</v>
      </c>
    </row>
    <row r="84" spans="8:17">
      <c r="H84">
        <v>2.6309</v>
      </c>
      <c r="I84">
        <f>SQRT((4.15*H84)/(I78*197.142))</f>
        <v>1.0721431326971265</v>
      </c>
      <c r="J84">
        <f>SQRT((0.75*H84)/(I68*20.225))</f>
        <v>1.5587249254279534</v>
      </c>
      <c r="K84">
        <f>I84+J84</f>
        <v>2.6308680581250798</v>
      </c>
      <c r="L84" s="14">
        <f>((K84-H84)/H84)</f>
        <v>-1.2141044859238907E-5</v>
      </c>
      <c r="N84" s="2">
        <f>I84/((PI()/4)/$C$6^2)</f>
        <v>1.108185513831172E-2</v>
      </c>
      <c r="O84" s="2">
        <f>N84*$C$6/$C$5</f>
        <v>2366.0548529902512</v>
      </c>
      <c r="P84" s="2">
        <f>J84/((PI()/4)/$C$6^2)</f>
        <v>1.6111247926957516E-2</v>
      </c>
      <c r="Q84" s="2">
        <f>P84*$C$6/$C$5</f>
        <v>3439.865967343299</v>
      </c>
    </row>
    <row r="88" spans="8:17">
      <c r="H88" t="s">
        <v>30</v>
      </c>
      <c r="I88">
        <f>1+I77</f>
        <v>7</v>
      </c>
    </row>
    <row r="89" spans="8:17">
      <c r="H89" s="11" t="s">
        <v>31</v>
      </c>
      <c r="I89" s="12">
        <f>0.25/(LOG(1/3.7/$C$22+5.74/O84^0.9))^2</f>
        <v>4.86664204690751E-2</v>
      </c>
    </row>
    <row r="90" spans="8:17">
      <c r="H90" s="11" t="s">
        <v>32</v>
      </c>
      <c r="I90" s="12">
        <f>0.25/(LOG(1/3.7/$C$23+5.74/Q84^0.9))^2</f>
        <v>4.3102236458225023E-2</v>
      </c>
    </row>
    <row r="93" spans="8:17">
      <c r="K93" t="s">
        <v>36</v>
      </c>
    </row>
    <row r="94" spans="8:17">
      <c r="H94" t="s">
        <v>33</v>
      </c>
      <c r="I94" t="s">
        <v>34</v>
      </c>
      <c r="J94" t="s">
        <v>35</v>
      </c>
      <c r="K94" t="s">
        <v>37</v>
      </c>
      <c r="L94" t="s">
        <v>38</v>
      </c>
      <c r="N94" t="s">
        <v>39</v>
      </c>
      <c r="O94" t="s">
        <v>40</v>
      </c>
      <c r="P94" t="s">
        <v>41</v>
      </c>
      <c r="Q94" t="s">
        <v>42</v>
      </c>
    </row>
    <row r="95" spans="8:17">
      <c r="H95">
        <v>2.5238033</v>
      </c>
      <c r="I95">
        <f>SQRT((4.15*H95)/(I89*197.142))</f>
        <v>1.0448345356508582</v>
      </c>
      <c r="J95">
        <f>SQRT((0.75*H95)/(I79*20.225))</f>
        <v>1.4789334557081131</v>
      </c>
      <c r="K95">
        <f>I95+J95</f>
        <v>2.5237679913589712</v>
      </c>
      <c r="L95" s="14">
        <f>((K95-H95)/H95)</f>
        <v>-1.3990250757157565E-5</v>
      </c>
      <c r="N95" s="2">
        <f>I95/((PI()/4)/$C$6^2)</f>
        <v>1.0799588799734364E-2</v>
      </c>
      <c r="O95" s="2">
        <f>N95*$C$6/$C$5</f>
        <v>2305.788983071247</v>
      </c>
      <c r="P95" s="2">
        <f>J95/((PI()/4)/$C$6^2)</f>
        <v>1.5286509623141839E-2</v>
      </c>
      <c r="Q95" s="2">
        <f>P95*$C$6/$C$5</f>
        <v>3263.7784764101416</v>
      </c>
    </row>
    <row r="99" spans="8:17">
      <c r="H99" t="s">
        <v>30</v>
      </c>
      <c r="I99">
        <f>1+I88</f>
        <v>8</v>
      </c>
    </row>
    <row r="100" spans="8:17">
      <c r="H100" s="11" t="s">
        <v>31</v>
      </c>
      <c r="I100" s="12">
        <f>0.25/(LOG(1/3.7/$C$22+5.74/O95^0.9))^2</f>
        <v>4.9091348852347297E-2</v>
      </c>
    </row>
    <row r="101" spans="8:17">
      <c r="H101" s="11" t="s">
        <v>32</v>
      </c>
      <c r="I101" s="12">
        <f>0.25/(LOG(1/3.7/$C$23+5.74/Q95^0.9))^2</f>
        <v>4.3820871371770057E-2</v>
      </c>
    </row>
    <row r="104" spans="8:17">
      <c r="K104" t="s">
        <v>36</v>
      </c>
    </row>
    <row r="105" spans="8:17">
      <c r="H105" t="s">
        <v>33</v>
      </c>
      <c r="I105" t="s">
        <v>34</v>
      </c>
      <c r="J105" t="s">
        <v>35</v>
      </c>
      <c r="K105" t="s">
        <v>37</v>
      </c>
      <c r="L105" t="s">
        <v>38</v>
      </c>
      <c r="N105" t="s">
        <v>39</v>
      </c>
      <c r="O105" t="s">
        <v>40</v>
      </c>
      <c r="P105" t="s">
        <v>41</v>
      </c>
      <c r="Q105" t="s">
        <v>42</v>
      </c>
    </row>
    <row r="106" spans="8:17">
      <c r="H106">
        <v>2.504</v>
      </c>
      <c r="I106">
        <f>SQRT((4.15*H106)/(I100*197.142))</f>
        <v>1.0362132684093315</v>
      </c>
      <c r="J106">
        <f>SQRT((0.75*H106)/(I90*20.225))</f>
        <v>1.4677551952232288</v>
      </c>
      <c r="K106">
        <f>I106+J106</f>
        <v>2.5039684636325603</v>
      </c>
      <c r="L106" s="14">
        <f>((K106-H106)/H106)</f>
        <v>-1.2594395942367597E-5</v>
      </c>
      <c r="N106" s="2">
        <f>I106/((PI()/4)/$C$6^2)</f>
        <v>1.0710477904215287E-2</v>
      </c>
      <c r="O106" s="2">
        <f>N106*$C$6/$C$5</f>
        <v>2286.7631733881453</v>
      </c>
      <c r="P106" s="2">
        <f>J106/((PI()/4)/$C$6^2)</f>
        <v>1.5170969207301861E-2</v>
      </c>
      <c r="Q106" s="2">
        <f>P106*$C$6/$C$5</f>
        <v>3239.1097762509426</v>
      </c>
    </row>
    <row r="110" spans="8:17">
      <c r="H110" t="s">
        <v>30</v>
      </c>
      <c r="I110">
        <f>1+I99</f>
        <v>9</v>
      </c>
    </row>
    <row r="111" spans="8:17">
      <c r="H111" s="11" t="s">
        <v>31</v>
      </c>
      <c r="I111" s="12">
        <f>0.25/(LOG(1/3.7/$C$22+5.74/O106^0.9))^2</f>
        <v>4.9229041253331787E-2</v>
      </c>
    </row>
    <row r="112" spans="8:17">
      <c r="H112" s="11" t="s">
        <v>32</v>
      </c>
      <c r="I112" s="12">
        <f>0.25/(LOG(1/3.7/$C$23+5.74/Q106^0.9))^2</f>
        <v>4.3926212786789008E-2</v>
      </c>
    </row>
    <row r="115" spans="2:17">
      <c r="K115" t="s">
        <v>36</v>
      </c>
    </row>
    <row r="116" spans="2:17">
      <c r="H116" t="s">
        <v>33</v>
      </c>
      <c r="I116" t="s">
        <v>34</v>
      </c>
      <c r="J116" t="s">
        <v>35</v>
      </c>
      <c r="K116" t="s">
        <v>37</v>
      </c>
      <c r="L116" t="s">
        <v>38</v>
      </c>
      <c r="N116" t="s">
        <v>39</v>
      </c>
      <c r="O116" t="s">
        <v>40</v>
      </c>
      <c r="P116" t="s">
        <v>41</v>
      </c>
      <c r="Q116" t="s">
        <v>42</v>
      </c>
    </row>
    <row r="117" spans="2:17">
      <c r="H117">
        <v>2.4769999999999999</v>
      </c>
      <c r="I117">
        <f>SQRT((4.15*H117)/(I111*197.142))</f>
        <v>1.0291692072526857</v>
      </c>
      <c r="J117">
        <f>SQRT((0.75*H117)/(I101*20.225))</f>
        <v>1.4478009766261097</v>
      </c>
      <c r="K117">
        <f>I117+J117</f>
        <v>2.4769701838787954</v>
      </c>
      <c r="L117" s="14">
        <f>((K117-H117)/H117)</f>
        <v>-1.2037190635628264E-5</v>
      </c>
      <c r="N117" s="2">
        <f>I117/((PI()/4)/$C$6^2)</f>
        <v>1.0637669281054139E-2</v>
      </c>
      <c r="O117" s="2">
        <f>N117*$C$6/$C$5</f>
        <v>2271.2180147463932</v>
      </c>
      <c r="P117" s="2">
        <f>J117/((PI()/4)/$C$6^2)</f>
        <v>1.4964718984595872E-2</v>
      </c>
      <c r="Q117" s="2">
        <f>P117*$C$6/$C$5</f>
        <v>3195.073887469403</v>
      </c>
    </row>
    <row r="124" spans="2:17">
      <c r="B124" s="1" t="s">
        <v>43</v>
      </c>
      <c r="C124" t="s">
        <v>44</v>
      </c>
      <c r="D124" t="s">
        <v>47</v>
      </c>
      <c r="E124" t="s">
        <v>48</v>
      </c>
      <c r="F124" s="1" t="s">
        <v>49</v>
      </c>
      <c r="G124" s="1" t="s">
        <v>50</v>
      </c>
      <c r="H124" s="1" t="s">
        <v>51</v>
      </c>
      <c r="I124" s="1" t="s">
        <v>53</v>
      </c>
      <c r="J124" s="1" t="s">
        <v>54</v>
      </c>
      <c r="K124" s="1" t="s">
        <v>55</v>
      </c>
      <c r="L124" s="1" t="s">
        <v>56</v>
      </c>
      <c r="M124" s="1" t="s">
        <v>57</v>
      </c>
      <c r="N124" s="1" t="s">
        <v>58</v>
      </c>
      <c r="O124" s="1" t="s">
        <v>59</v>
      </c>
      <c r="Q124" s="1" t="s">
        <v>60</v>
      </c>
    </row>
    <row r="125" spans="2:17">
      <c r="B125">
        <v>1</v>
      </c>
      <c r="C125" t="s">
        <v>45</v>
      </c>
      <c r="D125">
        <v>1.4478</v>
      </c>
      <c r="E125" s="2">
        <v>9.01E-2</v>
      </c>
      <c r="F125" s="2">
        <v>4.6E-5</v>
      </c>
      <c r="G125">
        <v>1.5</v>
      </c>
      <c r="H125">
        <v>60</v>
      </c>
      <c r="I125">
        <v>1958.6959999999999</v>
      </c>
      <c r="J125" s="2">
        <f>P117</f>
        <v>1.4964718984595872E-2</v>
      </c>
      <c r="K125" s="2">
        <f>Q117</f>
        <v>3195.073887469403</v>
      </c>
      <c r="L125" s="12">
        <f>I112</f>
        <v>4.3926212786789008E-2</v>
      </c>
      <c r="M125" s="2">
        <f>8*(G125+H125)*L125/PI()^2/9.81/E125^5</f>
        <v>37592.06268027515</v>
      </c>
      <c r="N125" s="2">
        <f>ABS(M125*D125)*D125</f>
        <v>78797.656370961718</v>
      </c>
      <c r="O125">
        <f>ABS(2*N125*D125)</f>
        <v>228166.49378775674</v>
      </c>
      <c r="Q125" s="13">
        <f>P127/D125</f>
        <v>-8.13661118513479E-2</v>
      </c>
    </row>
    <row r="126" spans="2:17">
      <c r="C126" t="s">
        <v>46</v>
      </c>
      <c r="D126">
        <v>-1.0291999999999999</v>
      </c>
      <c r="E126" s="2">
        <v>9.01E-2</v>
      </c>
      <c r="F126" s="2">
        <v>4.6E-5</v>
      </c>
      <c r="G126">
        <v>2.25</v>
      </c>
      <c r="H126">
        <v>190</v>
      </c>
      <c r="I126">
        <v>1958.6959999999999</v>
      </c>
      <c r="J126" s="2">
        <f>N117</f>
        <v>1.0637669281054139E-2</v>
      </c>
      <c r="K126" s="2">
        <f>O117</f>
        <v>2271.2180147463932</v>
      </c>
      <c r="L126" s="12">
        <f>I111</f>
        <v>4.9229041253331787E-2</v>
      </c>
      <c r="M126" s="2">
        <f>8*(G126+H126)*L126/PI()^2/9.81/E126^5</f>
        <v>131699.7667133736</v>
      </c>
      <c r="N126" s="2">
        <f>ABS(M126*D126)*D126</f>
        <v>-139503.32557852508</v>
      </c>
      <c r="O126">
        <f>ABS(2*N126*D126)</f>
        <v>287153.64537083602</v>
      </c>
      <c r="P126" t="s">
        <v>61</v>
      </c>
      <c r="Q126" s="13">
        <f>P127/D126</f>
        <v>0.11445963538513555</v>
      </c>
    </row>
    <row r="127" spans="2:17">
      <c r="N127" s="2">
        <f>SUM(N125:N126)</f>
        <v>-60705.669207563362</v>
      </c>
      <c r="O127">
        <f>SUM(O125+O126)</f>
        <v>515320.13915859279</v>
      </c>
      <c r="P127" s="2">
        <f>N127/O127</f>
        <v>-0.11780185673838149</v>
      </c>
    </row>
    <row r="132" spans="2:17">
      <c r="B132" s="1" t="s">
        <v>43</v>
      </c>
      <c r="C132" t="s">
        <v>44</v>
      </c>
      <c r="D132" t="s">
        <v>47</v>
      </c>
      <c r="E132" t="s">
        <v>48</v>
      </c>
      <c r="F132" s="1" t="s">
        <v>49</v>
      </c>
      <c r="G132" s="1" t="s">
        <v>50</v>
      </c>
      <c r="H132" s="1" t="s">
        <v>51</v>
      </c>
      <c r="I132" s="1" t="s">
        <v>53</v>
      </c>
      <c r="J132" s="1" t="s">
        <v>54</v>
      </c>
      <c r="K132" s="1" t="s">
        <v>55</v>
      </c>
      <c r="L132" s="1" t="s">
        <v>56</v>
      </c>
      <c r="M132" s="1" t="s">
        <v>57</v>
      </c>
      <c r="N132" s="1" t="s">
        <v>58</v>
      </c>
      <c r="O132" s="1" t="s">
        <v>59</v>
      </c>
      <c r="Q132" s="1" t="s">
        <v>60</v>
      </c>
    </row>
    <row r="133" spans="2:17">
      <c r="B133">
        <v>2</v>
      </c>
      <c r="C133" t="s">
        <v>46</v>
      </c>
      <c r="D133">
        <v>1.0291999999999999</v>
      </c>
      <c r="E133" s="2">
        <v>9.01E-2</v>
      </c>
      <c r="F133" s="2">
        <v>4.6E-5</v>
      </c>
      <c r="G133">
        <v>2.25</v>
      </c>
      <c r="H133">
        <v>190</v>
      </c>
      <c r="I133">
        <v>1958.6959999999999</v>
      </c>
      <c r="J133" s="2">
        <f>N117</f>
        <v>1.0637669281054139E-2</v>
      </c>
      <c r="K133" s="2">
        <f>O117</f>
        <v>2271.2180147463932</v>
      </c>
      <c r="L133" s="12">
        <f>I111</f>
        <v>4.9229041253331787E-2</v>
      </c>
      <c r="M133" s="2">
        <f>8*(G133+H133)*L133/PI()^2/9.81/E133^5</f>
        <v>131699.7667133736</v>
      </c>
      <c r="N133" s="2">
        <f>ABS(M133*D133)*D133</f>
        <v>139503.32557852508</v>
      </c>
      <c r="O133">
        <f>ABS(2*N133*D133)</f>
        <v>287153.64537083602</v>
      </c>
      <c r="Q133" s="13">
        <f>P135/D133</f>
        <v>0.11445963538513555</v>
      </c>
    </row>
    <row r="134" spans="2:17">
      <c r="C134" t="s">
        <v>52</v>
      </c>
      <c r="D134">
        <v>-1.4478</v>
      </c>
      <c r="E134" s="2">
        <v>9.01E-2</v>
      </c>
      <c r="F134" s="2">
        <v>4.6E-5</v>
      </c>
      <c r="G134">
        <v>1.5</v>
      </c>
      <c r="H134">
        <v>60</v>
      </c>
      <c r="I134">
        <v>1958.6959999999999</v>
      </c>
      <c r="J134" s="2">
        <f>P117</f>
        <v>1.4964718984595872E-2</v>
      </c>
      <c r="K134" s="2">
        <f>Q117</f>
        <v>3195.073887469403</v>
      </c>
      <c r="L134" s="12">
        <f>I112</f>
        <v>4.3926212786789008E-2</v>
      </c>
      <c r="M134" s="2">
        <f>8*(G134+H134)*L134/PI()^2/9.81/E134^5</f>
        <v>37592.06268027515</v>
      </c>
      <c r="N134" s="2">
        <f>ABS(M134*D134)*D134</f>
        <v>-78797.656370961718</v>
      </c>
      <c r="O134">
        <f>ABS(2*N134*D134)</f>
        <v>228166.49378775674</v>
      </c>
      <c r="P134" t="s">
        <v>61</v>
      </c>
      <c r="Q134" s="13">
        <f>P135/D134</f>
        <v>-8.13661118513479E-2</v>
      </c>
    </row>
    <row r="135" spans="2:17">
      <c r="N135" s="2">
        <f>SUM(N133+N134)</f>
        <v>60705.669207563362</v>
      </c>
      <c r="O135">
        <f>SUM(O133:O134)</f>
        <v>515320.13915859279</v>
      </c>
      <c r="P135" s="2">
        <f>N135/O135</f>
        <v>0.11780185673838149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Frias-Garcia</dc:creator>
  <cp:lastModifiedBy>Jesus Frias-Garcia</cp:lastModifiedBy>
  <dcterms:created xsi:type="dcterms:W3CDTF">2020-12-03T21:33:36Z</dcterms:created>
  <dcterms:modified xsi:type="dcterms:W3CDTF">2020-12-05T04:37:11Z</dcterms:modified>
</cp:coreProperties>
</file>