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<sst xmlns="http://schemas.openxmlformats.org/spreadsheetml/2006/main" count="111" uniqueCount="40">
  <si>
    <t>Pa-Pb</t>
  </si>
  <si>
    <t>lb/ft2</t>
  </si>
  <si>
    <t>psi</t>
  </si>
  <si>
    <t>L1</t>
  </si>
  <si>
    <t>ft</t>
  </si>
  <si>
    <t>L2</t>
  </si>
  <si>
    <t>L3</t>
  </si>
  <si>
    <t>gamma</t>
  </si>
  <si>
    <t>lb/ft3</t>
  </si>
  <si>
    <t>nu</t>
  </si>
  <si>
    <t>ft2/s</t>
  </si>
  <si>
    <t>e</t>
  </si>
  <si>
    <t>D1</t>
  </si>
  <si>
    <t>D2</t>
  </si>
  <si>
    <t>D3</t>
  </si>
  <si>
    <t>Ktee1</t>
  </si>
  <si>
    <t>Ktee2</t>
  </si>
  <si>
    <t>Kelb</t>
  </si>
  <si>
    <t>Assume</t>
  </si>
  <si>
    <t>Iteration</t>
  </si>
  <si>
    <t>Q1(ft3/s)</t>
  </si>
  <si>
    <t>Re1</t>
  </si>
  <si>
    <t>(D/e)1</t>
  </si>
  <si>
    <t>f1</t>
  </si>
  <si>
    <t>fT1</t>
  </si>
  <si>
    <t>f2</t>
  </si>
  <si>
    <t>(D/e)2</t>
  </si>
  <si>
    <t>fT2</t>
  </si>
  <si>
    <t>Numerator(Q2)</t>
  </si>
  <si>
    <t>Denominator(Q2)</t>
  </si>
  <si>
    <t>Q2(ft3/s)</t>
  </si>
  <si>
    <t>Re2</t>
  </si>
  <si>
    <t>%Difference</t>
  </si>
  <si>
    <t>f3</t>
  </si>
  <si>
    <t>(D/e)3</t>
  </si>
  <si>
    <t>fT3</t>
  </si>
  <si>
    <t>Numerator(Q3)</t>
  </si>
  <si>
    <t>Denominator(Q3)</t>
  </si>
  <si>
    <t>Q3(ft3/s)</t>
  </si>
  <si>
    <t>Re3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</si>
</sst>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1" xfId="0" applyAlignment="1" applyFont="1" applyNumberFormat="1">
      <alignment readingOrder="0"/>
    </xf>
    <xf borderId="0" fillId="0" fontId="1" numFmtId="0" xfId="0" applyFont="1"/>
    <xf borderId="0" fillId="0" fontId="1" numFmtId="11" xfId="0" applyFont="1" applyNumberFormat="1"/>
    <xf borderId="0" fillId="2" fontId="2" numFmtId="0" xfId="0" applyFill="1" applyFont="1"/>
    <xf borderId="0" fillId="0" fontId="1" numFmtId="10" xfId="0" applyFont="1" applyNumberFormat="1"/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>
        <v>11905.431</v>
      </c>
      <c r="C1" s="1" t="s">
        <v>1</v>
      </c>
      <c r="D1" s="1">
        <v>54.189</v>
      </c>
      <c r="E1" s="1" t="s">
        <v>2</v>
      </c>
    </row>
    <row r="2">
      <c r="A2" s="1" t="s">
        <v>3</v>
      </c>
      <c r="B2" s="1">
        <v>1500.0</v>
      </c>
      <c r="C2" s="1" t="s">
        <v>4</v>
      </c>
    </row>
    <row r="3">
      <c r="A3" s="1" t="s">
        <v>5</v>
      </c>
      <c r="B3" s="1">
        <v>900.0</v>
      </c>
      <c r="C3" s="1" t="s">
        <v>4</v>
      </c>
    </row>
    <row r="4">
      <c r="A4" s="1" t="s">
        <v>6</v>
      </c>
      <c r="B4" s="1">
        <v>900.0</v>
      </c>
      <c r="C4" s="1" t="s">
        <v>4</v>
      </c>
    </row>
    <row r="5">
      <c r="A5" s="1" t="s">
        <v>7</v>
      </c>
      <c r="B5" s="1">
        <v>62.4</v>
      </c>
      <c r="C5" s="1" t="s">
        <v>8</v>
      </c>
    </row>
    <row r="6">
      <c r="A6" s="1" t="s">
        <v>9</v>
      </c>
      <c r="B6" s="2">
        <v>1.21E-5</v>
      </c>
      <c r="C6" s="1" t="s">
        <v>10</v>
      </c>
    </row>
    <row r="7">
      <c r="A7" s="1" t="s">
        <v>11</v>
      </c>
      <c r="B7" s="2">
        <f>1.5*10^-4</f>
        <v>0.00015</v>
      </c>
      <c r="C7" s="1" t="s">
        <v>4</v>
      </c>
    </row>
    <row r="8">
      <c r="A8" s="1" t="s">
        <v>12</v>
      </c>
      <c r="B8" s="1">
        <v>0.1558</v>
      </c>
      <c r="C8" s="1" t="s">
        <v>4</v>
      </c>
    </row>
    <row r="9">
      <c r="A9" s="1" t="s">
        <v>13</v>
      </c>
      <c r="B9" s="3">
        <f>B8</f>
        <v>0.1558</v>
      </c>
      <c r="C9" s="1" t="s">
        <v>4</v>
      </c>
    </row>
    <row r="10">
      <c r="A10" s="1" t="s">
        <v>14</v>
      </c>
      <c r="B10" s="1">
        <v>0.1142</v>
      </c>
      <c r="C10" s="1" t="s">
        <v>4</v>
      </c>
    </row>
    <row r="11">
      <c r="A11" s="1" t="s">
        <v>15</v>
      </c>
      <c r="B11" s="1">
        <v>20.0</v>
      </c>
    </row>
    <row r="12">
      <c r="A12" s="1" t="s">
        <v>16</v>
      </c>
      <c r="B12" s="1">
        <v>60.0</v>
      </c>
    </row>
    <row r="13">
      <c r="A13" s="1" t="s">
        <v>17</v>
      </c>
      <c r="B13" s="1">
        <v>30.0</v>
      </c>
    </row>
    <row r="14">
      <c r="D14" s="1" t="s">
        <v>18</v>
      </c>
      <c r="I14" s="1" t="s">
        <v>18</v>
      </c>
      <c r="R14" s="1" t="s">
        <v>18</v>
      </c>
    </row>
    <row r="15">
      <c r="C15" s="1" t="s">
        <v>19</v>
      </c>
      <c r="D15" s="1" t="s">
        <v>20</v>
      </c>
      <c r="E15" s="1" t="s">
        <v>21</v>
      </c>
      <c r="F15" s="1" t="s">
        <v>22</v>
      </c>
      <c r="G15" s="1" t="s">
        <v>23</v>
      </c>
      <c r="H15" s="1" t="s">
        <v>24</v>
      </c>
      <c r="I15" s="1" t="s">
        <v>25</v>
      </c>
      <c r="J15" s="1" t="s">
        <v>26</v>
      </c>
      <c r="K15" s="1" t="s">
        <v>27</v>
      </c>
      <c r="L15" s="1" t="s">
        <v>28</v>
      </c>
      <c r="M15" s="1" t="s">
        <v>29</v>
      </c>
      <c r="N15" s="1" t="s">
        <v>30</v>
      </c>
      <c r="O15" s="1" t="s">
        <v>31</v>
      </c>
      <c r="P15" s="1" t="s">
        <v>25</v>
      </c>
      <c r="Q15" s="1" t="s">
        <v>32</v>
      </c>
      <c r="R15" s="1" t="s">
        <v>33</v>
      </c>
      <c r="S15" s="1" t="s">
        <v>34</v>
      </c>
      <c r="T15" s="1" t="s">
        <v>35</v>
      </c>
      <c r="U15" s="1" t="s">
        <v>36</v>
      </c>
      <c r="V15" s="1" t="s">
        <v>37</v>
      </c>
      <c r="W15" s="1" t="s">
        <v>38</v>
      </c>
      <c r="X15" s="1" t="s">
        <v>39</v>
      </c>
      <c r="Y15" s="1" t="s">
        <v>33</v>
      </c>
      <c r="Z15" s="1" t="s">
        <v>32</v>
      </c>
      <c r="AA15" s="1" t="s">
        <v>20</v>
      </c>
      <c r="AB15" s="1" t="s">
        <v>32</v>
      </c>
    </row>
    <row r="16">
      <c r="C16" s="1">
        <v>1.0</v>
      </c>
      <c r="D16" s="1">
        <v>0.05</v>
      </c>
      <c r="E16" s="4">
        <f t="shared" ref="E16:E18" si="1">4*D16/$B$6/pi()/$B$8</f>
        <v>33769.70753</v>
      </c>
      <c r="F16" s="4">
        <f t="shared" ref="F16:F18" si="2">$B$8/$B$7</f>
        <v>1038.666667</v>
      </c>
      <c r="G16" s="1">
        <f t="shared" ref="G16:G18" si="3">0.25/(LOG((1/3.7/F16)+(5.74/E16^0.9)))^2</f>
        <v>0.02552887353</v>
      </c>
      <c r="H16" s="5">
        <f t="shared" ref="H16:H18" si="4">0.25/(LOG((1/3.7/F16)))^2</f>
        <v>0.01945538043</v>
      </c>
      <c r="I16" s="1">
        <v>0.02</v>
      </c>
      <c r="J16" s="4">
        <f t="shared" ref="J16:J18" si="5">$B$9/$B$7</f>
        <v>1038.666667</v>
      </c>
      <c r="K16" s="3">
        <f t="shared" ref="K16:K18" si="6">0.25/(LOG((1/3.7/J16)))^2</f>
        <v>0.01945538043</v>
      </c>
      <c r="L16" s="3">
        <f>$B$1/$B$5-(G16*$B$2/$B$8+$B$11*H16)*8*D16^2/32.2/PI()^2/$B$8^4</f>
        <v>164.498747</v>
      </c>
      <c r="M16" s="3">
        <f t="shared" ref="M16:M18" si="7">(I16*$B$3/$B$9+$B$11*K16)*8/32.2/pi()^2/$B$9^4</f>
        <v>4952.560957</v>
      </c>
      <c r="N16" s="3">
        <f t="shared" ref="N16:N18" si="8">sqrt(L16/M16)</f>
        <v>0.1822495155</v>
      </c>
      <c r="O16" s="4">
        <f t="shared" ref="O16:O18" si="9">4*N16/pi()/$B$9/$B$6</f>
        <v>123090.2567</v>
      </c>
      <c r="P16" s="3">
        <f t="shared" ref="P16:P18" si="10">0.25/(LOG((1/3.7/J16)+(5.74/O16^0.9)))^2</f>
        <v>0.02180032418</v>
      </c>
      <c r="Q16" s="6">
        <f t="shared" ref="Q16:Q18" si="11">(P16-I16)/I16</f>
        <v>0.09001620916</v>
      </c>
      <c r="R16" s="1">
        <v>0.02</v>
      </c>
      <c r="S16" s="4">
        <f t="shared" ref="S16:S18" si="12">$B$10/$B$7</f>
        <v>761.3333333</v>
      </c>
      <c r="T16" s="3">
        <f t="shared" ref="T16:T18" si="13">0.25/(LOG((1/3.7/S16)))^2</f>
        <v>0.02100671157</v>
      </c>
      <c r="U16" s="3">
        <f t="shared" ref="U16:U18" si="14">$B$1/$B$5-(G16*($B$2-$B$3)/$B$8+$B$12*H16)*8*D16^2/32.2/pi()^2/$B$8^4</f>
        <v>180.1667412</v>
      </c>
      <c r="V16" s="3">
        <f t="shared" ref="V16:V18" si="15">(R16*$B$4/$B$10+2*$B$13*T16+2*$B$12*T16)*8/32.2/pi()^2/$B$10^4</f>
        <v>23887.56758</v>
      </c>
      <c r="W16" s="3">
        <f t="shared" ref="W16:W18" si="16">sqrt(U16/V16)</f>
        <v>0.08684630535</v>
      </c>
      <c r="X16" s="4">
        <f t="shared" ref="X16:X18" si="17">4*W16/pi()/$B$10/$B$6</f>
        <v>80022.10873</v>
      </c>
      <c r="Y16" s="3">
        <f t="shared" ref="Y16:Y18" si="18">0.25/(LOG((1/3.7/S16)+(5.74/X16^0.9)))^2</f>
        <v>0.02383034883</v>
      </c>
      <c r="Z16" s="6">
        <f t="shared" ref="Z16:Z18" si="19">(Y16-R16)/R16</f>
        <v>0.1915174413</v>
      </c>
      <c r="AA16" s="6"/>
      <c r="AB16" s="6"/>
    </row>
    <row r="17">
      <c r="D17" s="1">
        <v>0.05</v>
      </c>
      <c r="E17" s="4">
        <f t="shared" si="1"/>
        <v>33769.70753</v>
      </c>
      <c r="F17" s="4">
        <f t="shared" si="2"/>
        <v>1038.666667</v>
      </c>
      <c r="G17" s="1">
        <f t="shared" si="3"/>
        <v>0.02552887353</v>
      </c>
      <c r="H17" s="5">
        <f t="shared" si="4"/>
        <v>0.01945538043</v>
      </c>
      <c r="I17" s="3">
        <f t="shared" ref="I17:I18" si="20">P16</f>
        <v>0.02180032418</v>
      </c>
      <c r="J17" s="4">
        <f t="shared" si="5"/>
        <v>1038.666667</v>
      </c>
      <c r="K17" s="3">
        <f t="shared" si="6"/>
        <v>0.01945538043</v>
      </c>
      <c r="L17" s="3">
        <f t="shared" ref="L17:L18" si="21">$B$1/$B$5-(G17*$B$2/$B$8+$B$11*H17)*8*D17^2/32.2/pi()^2/$B$8^4</f>
        <v>164.498747</v>
      </c>
      <c r="M17" s="3">
        <f t="shared" si="7"/>
        <v>5396.875295</v>
      </c>
      <c r="N17" s="3">
        <f t="shared" si="8"/>
        <v>0.1745862777</v>
      </c>
      <c r="O17" s="4">
        <f t="shared" si="9"/>
        <v>117914.5507</v>
      </c>
      <c r="P17" s="3">
        <f t="shared" si="10"/>
        <v>0.02188075788</v>
      </c>
      <c r="Q17" s="6">
        <f t="shared" si="11"/>
        <v>0.003689564278</v>
      </c>
      <c r="R17" s="3">
        <f t="shared" ref="R17:R18" si="22">Y16</f>
        <v>0.02383034883</v>
      </c>
      <c r="S17" s="4">
        <f t="shared" si="12"/>
        <v>761.3333333</v>
      </c>
      <c r="T17" s="3">
        <f t="shared" si="13"/>
        <v>0.02100671157</v>
      </c>
      <c r="U17" s="3">
        <f t="shared" si="14"/>
        <v>180.1667412</v>
      </c>
      <c r="V17" s="3">
        <f t="shared" si="15"/>
        <v>28355.27461</v>
      </c>
      <c r="W17" s="3">
        <f t="shared" si="16"/>
        <v>0.07971139008</v>
      </c>
      <c r="X17" s="4">
        <f t="shared" si="17"/>
        <v>73447.83982</v>
      </c>
      <c r="Y17" s="3">
        <f t="shared" si="18"/>
        <v>0.02402568715</v>
      </c>
      <c r="Z17" s="6">
        <f t="shared" si="19"/>
        <v>0.008197040003</v>
      </c>
      <c r="AA17" s="6"/>
      <c r="AB17" s="6"/>
    </row>
    <row r="18">
      <c r="D18" s="1">
        <v>0.05</v>
      </c>
      <c r="E18" s="4">
        <f t="shared" si="1"/>
        <v>33769.70753</v>
      </c>
      <c r="F18" s="4">
        <f t="shared" si="2"/>
        <v>1038.666667</v>
      </c>
      <c r="G18" s="1">
        <f t="shared" si="3"/>
        <v>0.02552887353</v>
      </c>
      <c r="H18" s="5">
        <f t="shared" si="4"/>
        <v>0.01945538043</v>
      </c>
      <c r="I18" s="3">
        <f t="shared" si="20"/>
        <v>0.02188075788</v>
      </c>
      <c r="J18" s="4">
        <f t="shared" si="5"/>
        <v>1038.666667</v>
      </c>
      <c r="K18" s="3">
        <f t="shared" si="6"/>
        <v>0.01945538043</v>
      </c>
      <c r="L18" s="3">
        <f t="shared" si="21"/>
        <v>164.498747</v>
      </c>
      <c r="M18" s="3">
        <f t="shared" si="7"/>
        <v>5416.726078</v>
      </c>
      <c r="N18" s="3">
        <f t="shared" si="8"/>
        <v>0.1742660792</v>
      </c>
      <c r="O18" s="4">
        <f t="shared" si="9"/>
        <v>117698.2905</v>
      </c>
      <c r="P18" s="3">
        <f t="shared" si="10"/>
        <v>0.02188424878</v>
      </c>
      <c r="Q18" s="6">
        <f t="shared" si="11"/>
        <v>0.0001595420438</v>
      </c>
      <c r="R18" s="3">
        <f t="shared" si="22"/>
        <v>0.02402568715</v>
      </c>
      <c r="S18" s="4">
        <f t="shared" si="12"/>
        <v>761.3333333</v>
      </c>
      <c r="T18" s="3">
        <f t="shared" si="13"/>
        <v>0.02100671157</v>
      </c>
      <c r="U18" s="3">
        <f t="shared" si="14"/>
        <v>180.1667412</v>
      </c>
      <c r="V18" s="3">
        <f t="shared" si="15"/>
        <v>28583.11662</v>
      </c>
      <c r="W18" s="3">
        <f t="shared" si="16"/>
        <v>0.07939305633</v>
      </c>
      <c r="X18" s="4">
        <f t="shared" si="17"/>
        <v>73154.52006</v>
      </c>
      <c r="Y18" s="3">
        <f t="shared" si="18"/>
        <v>0.02403508907</v>
      </c>
      <c r="Z18" s="6">
        <f t="shared" si="19"/>
        <v>0.0003913280105</v>
      </c>
      <c r="AA18" s="7">
        <f>N18+W18</f>
        <v>0.2536591355</v>
      </c>
      <c r="AB18" s="6">
        <f>(AA18-D18)/D18</f>
        <v>4.073182711</v>
      </c>
    </row>
    <row r="20">
      <c r="D20" s="1" t="s">
        <v>18</v>
      </c>
      <c r="I20" s="1" t="s">
        <v>18</v>
      </c>
      <c r="R20" s="1" t="s">
        <v>18</v>
      </c>
    </row>
    <row r="21">
      <c r="C21" s="1" t="s">
        <v>19</v>
      </c>
      <c r="D21" s="1" t="s">
        <v>20</v>
      </c>
      <c r="E21" s="1" t="s">
        <v>21</v>
      </c>
      <c r="F21" s="1" t="s">
        <v>22</v>
      </c>
      <c r="G21" s="1" t="s">
        <v>23</v>
      </c>
      <c r="H21" s="1" t="s">
        <v>24</v>
      </c>
      <c r="I21" s="1" t="s">
        <v>25</v>
      </c>
      <c r="J21" s="1" t="s">
        <v>26</v>
      </c>
      <c r="K21" s="1" t="s">
        <v>27</v>
      </c>
      <c r="L21" s="1" t="s">
        <v>28</v>
      </c>
      <c r="M21" s="1" t="s">
        <v>29</v>
      </c>
      <c r="N21" s="1" t="s">
        <v>30</v>
      </c>
      <c r="O21" s="1" t="s">
        <v>31</v>
      </c>
      <c r="P21" s="1" t="s">
        <v>25</v>
      </c>
      <c r="Q21" s="1" t="s">
        <v>32</v>
      </c>
      <c r="R21" s="1" t="s">
        <v>33</v>
      </c>
      <c r="S21" s="1" t="s">
        <v>34</v>
      </c>
      <c r="T21" s="1" t="s">
        <v>35</v>
      </c>
      <c r="U21" s="1" t="s">
        <v>36</v>
      </c>
      <c r="V21" s="1" t="s">
        <v>37</v>
      </c>
      <c r="W21" s="1" t="s">
        <v>38</v>
      </c>
      <c r="X21" s="1" t="s">
        <v>39</v>
      </c>
      <c r="Y21" s="1" t="s">
        <v>33</v>
      </c>
      <c r="Z21" s="1" t="s">
        <v>32</v>
      </c>
      <c r="AA21" s="1" t="s">
        <v>20</v>
      </c>
      <c r="AB21" s="1" t="s">
        <v>32</v>
      </c>
    </row>
    <row r="22">
      <c r="C22" s="1">
        <v>1.0</v>
      </c>
      <c r="D22" s="1">
        <v>0.1</v>
      </c>
      <c r="E22" s="4">
        <f t="shared" ref="E22:E24" si="23">4*D22/$B$6/pi()/$B$8</f>
        <v>67539.41506</v>
      </c>
      <c r="F22" s="4">
        <f t="shared" ref="F22:F24" si="24">$B$8/$B$7</f>
        <v>1038.666667</v>
      </c>
      <c r="G22" s="1">
        <f t="shared" ref="G22:G24" si="25">0.25/(LOG((1/3.7/F22)+(5.74/E22^0.9)))^2</f>
        <v>0.02316483898</v>
      </c>
      <c r="H22" s="5">
        <f t="shared" ref="H22:H24" si="26">0.25/(LOG((1/3.7/F22)))^2</f>
        <v>0.01945538043</v>
      </c>
      <c r="I22" s="1">
        <v>0.02</v>
      </c>
      <c r="J22" s="4">
        <f t="shared" ref="J22:J24" si="27">$B$9/$B$7</f>
        <v>1038.666667</v>
      </c>
      <c r="K22" s="3">
        <f t="shared" ref="K22:K24" si="28">0.25/(LOG((1/3.7/J22)))^2</f>
        <v>0.01945538043</v>
      </c>
      <c r="L22" s="3">
        <f>$B$1/$B$5-(G22*$B$2/$B$8+$B$11*H22)*8*D22^2/32.2/PI()^2/$B$8^4</f>
        <v>95.34243567</v>
      </c>
      <c r="M22" s="3">
        <f t="shared" ref="M22:M24" si="29">(I22*$B$3/$B$9+$B$11*K22)*8/32.2/pi()^2/$B$9^4</f>
        <v>4952.560957</v>
      </c>
      <c r="N22" s="3">
        <f t="shared" ref="N22:N24" si="30">sqrt(L22/M22)</f>
        <v>0.1387484712</v>
      </c>
      <c r="O22" s="4">
        <f t="shared" ref="O22:O24" si="31">4*N22/pi()/$B$9/$B$6</f>
        <v>93709.90582</v>
      </c>
      <c r="P22" s="3">
        <f t="shared" ref="P22:P24" si="32">0.25/(LOG((1/3.7/J22)+(5.74/O22^0.9)))^2</f>
        <v>0.02235355318</v>
      </c>
      <c r="Q22" s="6">
        <f t="shared" ref="Q22:Q24" si="33">(P22-I22)/I22</f>
        <v>0.1176776589</v>
      </c>
      <c r="R22" s="1">
        <v>0.02</v>
      </c>
      <c r="S22" s="4">
        <f t="shared" ref="S22:S24" si="34">$B$10/$B$7</f>
        <v>761.3333333</v>
      </c>
      <c r="T22" s="3">
        <f t="shared" ref="T22:T24" si="35">0.25/(LOG((1/3.7/S22)))^2</f>
        <v>0.02100671157</v>
      </c>
      <c r="U22" s="3">
        <f t="shared" ref="U22:U24" si="36">$B$1/$B$5-(G22*($B$2-$B$3)/$B$8+$B$12*H22)*8*D22^2/32.2/pi()^2/$B$8^4</f>
        <v>152.1800496</v>
      </c>
      <c r="V22" s="3">
        <f t="shared" ref="V22:V24" si="37">(R22*$B$4/$B$10+2*$B$13*T22+2*$B$12*T22)*8/32.2/pi()^2/$B$10^4</f>
        <v>23887.56758</v>
      </c>
      <c r="W22" s="3">
        <f t="shared" ref="W22:W24" si="38">sqrt(U22/V22)</f>
        <v>0.07981653979</v>
      </c>
      <c r="X22" s="4">
        <f t="shared" ref="X22:X24" si="39">4*W22/pi()/$B$10/$B$6</f>
        <v>73544.72709</v>
      </c>
      <c r="Y22" s="3">
        <f t="shared" ref="Y22:Y24" si="40">0.25/(LOG((1/3.7/S22)+(5.74/X22^0.9)))^2</f>
        <v>0.02402259545</v>
      </c>
      <c r="Z22" s="6">
        <f t="shared" ref="Z22:Z24" si="41">(Y22-R22)/R22</f>
        <v>0.2011297725</v>
      </c>
      <c r="AA22" s="6"/>
      <c r="AB22" s="6"/>
    </row>
    <row r="23">
      <c r="D23" s="1">
        <v>0.1</v>
      </c>
      <c r="E23" s="4">
        <f t="shared" si="23"/>
        <v>67539.41506</v>
      </c>
      <c r="F23" s="4">
        <f t="shared" si="24"/>
        <v>1038.666667</v>
      </c>
      <c r="G23" s="1">
        <f t="shared" si="25"/>
        <v>0.02316483898</v>
      </c>
      <c r="H23" s="5">
        <f t="shared" si="26"/>
        <v>0.01945538043</v>
      </c>
      <c r="I23" s="3">
        <f t="shared" ref="I23:I24" si="42">P22</f>
        <v>0.02235355318</v>
      </c>
      <c r="J23" s="4">
        <f t="shared" si="27"/>
        <v>1038.666667</v>
      </c>
      <c r="K23" s="3">
        <f t="shared" si="28"/>
        <v>0.01945538043</v>
      </c>
      <c r="L23" s="3">
        <f t="shared" ref="L23:L24" si="43">$B$1/$B$5-(G23*$B$2/$B$8+$B$11*H23)*8*D23^2/32.2/pi()^2/$B$8^4</f>
        <v>95.34243567</v>
      </c>
      <c r="M23" s="3">
        <f t="shared" si="29"/>
        <v>5533.410468</v>
      </c>
      <c r="N23" s="3">
        <f t="shared" si="30"/>
        <v>0.1312643153</v>
      </c>
      <c r="O23" s="4">
        <f t="shared" si="31"/>
        <v>88655.15074</v>
      </c>
      <c r="P23" s="3">
        <f t="shared" si="32"/>
        <v>0.02247903172</v>
      </c>
      <c r="Q23" s="6">
        <f t="shared" si="33"/>
        <v>0.005613360202</v>
      </c>
      <c r="R23" s="3">
        <f t="shared" ref="R23:R24" si="44">Y22</f>
        <v>0.02402259545</v>
      </c>
      <c r="S23" s="4">
        <f t="shared" si="34"/>
        <v>761.3333333</v>
      </c>
      <c r="T23" s="3">
        <f t="shared" si="35"/>
        <v>0.02100671157</v>
      </c>
      <c r="U23" s="3">
        <f t="shared" si="36"/>
        <v>152.1800496</v>
      </c>
      <c r="V23" s="3">
        <f t="shared" si="37"/>
        <v>28579.51047</v>
      </c>
      <c r="W23" s="3">
        <f t="shared" si="38"/>
        <v>0.07297119657</v>
      </c>
      <c r="X23" s="4">
        <f t="shared" si="39"/>
        <v>67237.27627</v>
      </c>
      <c r="Y23" s="3">
        <f t="shared" si="40"/>
        <v>0.02423933997</v>
      </c>
      <c r="Z23" s="6">
        <f t="shared" si="41"/>
        <v>0.00902252707</v>
      </c>
      <c r="AA23" s="6"/>
      <c r="AB23" s="6"/>
    </row>
    <row r="24">
      <c r="D24" s="1">
        <v>0.1</v>
      </c>
      <c r="E24" s="4">
        <f t="shared" si="23"/>
        <v>67539.41506</v>
      </c>
      <c r="F24" s="4">
        <f t="shared" si="24"/>
        <v>1038.666667</v>
      </c>
      <c r="G24" s="1">
        <f t="shared" si="25"/>
        <v>0.02316483898</v>
      </c>
      <c r="H24" s="5">
        <f t="shared" si="26"/>
        <v>0.01945538043</v>
      </c>
      <c r="I24" s="3">
        <f t="shared" si="42"/>
        <v>0.02247903172</v>
      </c>
      <c r="J24" s="4">
        <f t="shared" si="27"/>
        <v>1038.666667</v>
      </c>
      <c r="K24" s="3">
        <f t="shared" si="28"/>
        <v>0.01945538043</v>
      </c>
      <c r="L24" s="3">
        <f t="shared" si="43"/>
        <v>95.34243567</v>
      </c>
      <c r="M24" s="3">
        <f t="shared" si="29"/>
        <v>5564.378177</v>
      </c>
      <c r="N24" s="3">
        <f t="shared" si="30"/>
        <v>0.1308985398</v>
      </c>
      <c r="O24" s="4">
        <f t="shared" si="31"/>
        <v>88408.10808</v>
      </c>
      <c r="P24" s="3">
        <f t="shared" si="32"/>
        <v>0.02248546886</v>
      </c>
      <c r="Q24" s="6">
        <f t="shared" si="33"/>
        <v>0.0002863619592</v>
      </c>
      <c r="R24" s="3">
        <f t="shared" si="44"/>
        <v>0.02423933997</v>
      </c>
      <c r="S24" s="4">
        <f t="shared" si="34"/>
        <v>761.3333333</v>
      </c>
      <c r="T24" s="3">
        <f t="shared" si="35"/>
        <v>0.02100671157</v>
      </c>
      <c r="U24" s="3">
        <f t="shared" si="36"/>
        <v>152.1800496</v>
      </c>
      <c r="V24" s="3">
        <f t="shared" si="37"/>
        <v>28832.32061</v>
      </c>
      <c r="W24" s="3">
        <f t="shared" si="38"/>
        <v>0.07265057591</v>
      </c>
      <c r="X24" s="4">
        <f t="shared" si="39"/>
        <v>66941.8493</v>
      </c>
      <c r="Y24" s="3">
        <f t="shared" si="40"/>
        <v>0.02425032708</v>
      </c>
      <c r="Z24" s="6">
        <f t="shared" si="41"/>
        <v>0.0004532762448</v>
      </c>
      <c r="AA24" s="7">
        <f>N24+W24</f>
        <v>0.2035491157</v>
      </c>
      <c r="AB24" s="6">
        <f>(AA24-D24)/D24</f>
        <v>1.035491157</v>
      </c>
    </row>
    <row r="25">
      <c r="H25" s="5"/>
      <c r="Q25" s="6"/>
      <c r="Z25" s="6"/>
      <c r="AA25" s="7"/>
      <c r="AB25" s="6"/>
    </row>
    <row r="27">
      <c r="D27" s="1" t="s">
        <v>18</v>
      </c>
      <c r="I27" s="1" t="s">
        <v>18</v>
      </c>
      <c r="R27" s="1" t="s">
        <v>18</v>
      </c>
    </row>
    <row r="28">
      <c r="C28" s="1" t="s">
        <v>19</v>
      </c>
      <c r="D28" s="1" t="s">
        <v>20</v>
      </c>
      <c r="E28" s="1" t="s">
        <v>21</v>
      </c>
      <c r="F28" s="1" t="s">
        <v>22</v>
      </c>
      <c r="G28" s="1" t="s">
        <v>23</v>
      </c>
      <c r="H28" s="1" t="s">
        <v>24</v>
      </c>
      <c r="I28" s="1" t="s">
        <v>25</v>
      </c>
      <c r="J28" s="1" t="s">
        <v>26</v>
      </c>
      <c r="K28" s="1" t="s">
        <v>27</v>
      </c>
      <c r="L28" s="1" t="s">
        <v>28</v>
      </c>
      <c r="M28" s="1" t="s">
        <v>29</v>
      </c>
      <c r="N28" s="1" t="s">
        <v>30</v>
      </c>
      <c r="O28" s="1" t="s">
        <v>31</v>
      </c>
      <c r="P28" s="1" t="s">
        <v>25</v>
      </c>
      <c r="Q28" s="1" t="s">
        <v>32</v>
      </c>
      <c r="R28" s="1" t="s">
        <v>33</v>
      </c>
      <c r="S28" s="1" t="s">
        <v>34</v>
      </c>
      <c r="T28" s="1" t="s">
        <v>35</v>
      </c>
      <c r="U28" s="1" t="s">
        <v>36</v>
      </c>
      <c r="V28" s="1" t="s">
        <v>37</v>
      </c>
      <c r="W28" s="1" t="s">
        <v>38</v>
      </c>
      <c r="X28" s="1" t="s">
        <v>39</v>
      </c>
      <c r="Y28" s="1" t="s">
        <v>33</v>
      </c>
      <c r="Z28" s="1" t="s">
        <v>32</v>
      </c>
      <c r="AA28" s="1" t="s">
        <v>20</v>
      </c>
      <c r="AB28" s="1" t="s">
        <v>32</v>
      </c>
    </row>
    <row r="29">
      <c r="C29" s="1">
        <v>1.0</v>
      </c>
      <c r="D29" s="1">
        <v>0.132</v>
      </c>
      <c r="E29" s="4">
        <f t="shared" ref="E29:E31" si="45">4*D29/$B$6/pi()/$B$8</f>
        <v>89152.02787</v>
      </c>
      <c r="F29" s="4">
        <f t="shared" ref="F29:F31" si="46">$B$8/$B$7</f>
        <v>1038.666667</v>
      </c>
      <c r="G29" s="1">
        <f t="shared" ref="G29:G31" si="47">0.25/(LOG((1/3.7/F29)+(5.74/E29^0.9)))^2</f>
        <v>0.02246617445</v>
      </c>
      <c r="H29" s="5">
        <f t="shared" ref="H29:H31" si="48">0.25/(LOG((1/3.7/F29)))^2</f>
        <v>0.01945538043</v>
      </c>
      <c r="I29" s="1">
        <v>0.02</v>
      </c>
      <c r="J29" s="4">
        <f t="shared" ref="J29:J31" si="49">$B$9/$B$7</f>
        <v>1038.666667</v>
      </c>
      <c r="K29" s="3">
        <f t="shared" ref="K29:K31" si="50">0.25/(LOG((1/3.7/J29)))^2</f>
        <v>0.01945538043</v>
      </c>
      <c r="L29" s="3">
        <f>$B$1/$B$5-(G29*$B$2/$B$8+$B$11*H29)*8*D29^2/32.2/PI()^2/$B$8^4</f>
        <v>29.48787283</v>
      </c>
      <c r="M29" s="3">
        <f t="shared" ref="M29:M31" si="51">(I29*$B$3/$B$9+$B$11*K29)*8/32.2/pi()^2/$B$9^4</f>
        <v>4952.560957</v>
      </c>
      <c r="N29" s="3">
        <f t="shared" ref="N29:N31" si="52">sqrt(L29/M29)</f>
        <v>0.07716259198</v>
      </c>
      <c r="O29" s="4">
        <f t="shared" ref="O29:O31" si="53">4*N29/pi()/$B$9/$B$6</f>
        <v>52115.16327</v>
      </c>
      <c r="P29" s="3">
        <f t="shared" ref="P29:P31" si="54">0.25/(LOG((1/3.7/J29)+(5.74/O29^0.9)))^2</f>
        <v>0.02393729961</v>
      </c>
      <c r="Q29" s="6">
        <f t="shared" ref="Q29:Q31" si="55">(P29-I29)/I29</f>
        <v>0.1968649805</v>
      </c>
      <c r="R29" s="1">
        <v>0.02</v>
      </c>
      <c r="S29" s="4">
        <f t="shared" ref="S29:S31" si="56">$B$10/$B$7</f>
        <v>761.3333333</v>
      </c>
      <c r="T29" s="3">
        <f t="shared" ref="T29:T31" si="57">0.25/(LOG((1/3.7/S29)))^2</f>
        <v>0.02100671157</v>
      </c>
      <c r="U29" s="3">
        <f t="shared" ref="U29:U31" si="58">$B$1/$B$5-(G29*($B$2-$B$3)/$B$8+$B$12*H29)*8*D29^2/32.2/pi()^2/$B$8^4</f>
        <v>125.5173423</v>
      </c>
      <c r="V29" s="3">
        <f t="shared" ref="V29:V31" si="59">(R29*$B$4/$B$10+2*$B$13*T29+2*$B$12*T29)*8/32.2/pi()^2/$B$10^4</f>
        <v>23887.56758</v>
      </c>
      <c r="W29" s="3">
        <f t="shared" ref="W29:W31" si="60">sqrt(U29/V29)</f>
        <v>0.07248796423</v>
      </c>
      <c r="X29" s="4">
        <f t="shared" ref="X29:X31" si="61">4*W29/pi()/$B$10/$B$6</f>
        <v>66792.0153</v>
      </c>
      <c r="Y29" s="3">
        <f t="shared" ref="Y29:Y31" si="62">0.25/(LOG((1/3.7/S29)+(5.74/X29^0.9)))^2</f>
        <v>0.02425593058</v>
      </c>
      <c r="Z29" s="6">
        <f t="shared" ref="Z29:Z31" si="63">(Y29-R29)/R29</f>
        <v>0.2127965289</v>
      </c>
      <c r="AA29" s="6"/>
      <c r="AB29" s="6"/>
    </row>
    <row r="30">
      <c r="D30" s="1">
        <v>0.132</v>
      </c>
      <c r="E30" s="4">
        <f t="shared" si="45"/>
        <v>89152.02787</v>
      </c>
      <c r="F30" s="4">
        <f t="shared" si="46"/>
        <v>1038.666667</v>
      </c>
      <c r="G30" s="1">
        <f t="shared" si="47"/>
        <v>0.02246617445</v>
      </c>
      <c r="H30" s="5">
        <f t="shared" si="48"/>
        <v>0.01945538043</v>
      </c>
      <c r="I30" s="3">
        <f t="shared" ref="I30:I31" si="64">P29</f>
        <v>0.02393729961</v>
      </c>
      <c r="J30" s="4">
        <f t="shared" si="49"/>
        <v>1038.666667</v>
      </c>
      <c r="K30" s="3">
        <f t="shared" si="50"/>
        <v>0.01945538043</v>
      </c>
      <c r="L30" s="3">
        <f t="shared" ref="L30:L31" si="65">$B$1/$B$5-(G30*$B$2/$B$8+$B$11*H30)*8*D30^2/32.2/pi()^2/$B$8^4</f>
        <v>29.48787283</v>
      </c>
      <c r="M30" s="3">
        <f t="shared" si="51"/>
        <v>5924.274099</v>
      </c>
      <c r="N30" s="3">
        <f t="shared" si="52"/>
        <v>0.07055115866</v>
      </c>
      <c r="O30" s="4">
        <f t="shared" si="53"/>
        <v>47649.83987</v>
      </c>
      <c r="P30" s="3">
        <f t="shared" si="54"/>
        <v>0.02423373686</v>
      </c>
      <c r="Q30" s="6">
        <f t="shared" si="55"/>
        <v>0.01238390531</v>
      </c>
      <c r="R30" s="3">
        <f t="shared" ref="R30:R31" si="66">Y29</f>
        <v>0.02425593058</v>
      </c>
      <c r="S30" s="4">
        <f t="shared" si="56"/>
        <v>761.3333333</v>
      </c>
      <c r="T30" s="3">
        <f t="shared" si="57"/>
        <v>0.02100671157</v>
      </c>
      <c r="U30" s="3">
        <f t="shared" si="58"/>
        <v>125.5173423</v>
      </c>
      <c r="V30" s="3">
        <f t="shared" si="59"/>
        <v>28851.67185</v>
      </c>
      <c r="W30" s="3">
        <f t="shared" si="60"/>
        <v>0.0659578325</v>
      </c>
      <c r="X30" s="4">
        <f t="shared" si="61"/>
        <v>60775.00733</v>
      </c>
      <c r="Y30" s="3">
        <f t="shared" si="62"/>
        <v>0.02449981734</v>
      </c>
      <c r="Z30" s="6">
        <f t="shared" si="63"/>
        <v>0.01005472725</v>
      </c>
      <c r="AA30" s="6"/>
      <c r="AB30" s="6"/>
    </row>
    <row r="31">
      <c r="D31" s="1">
        <v>0.132</v>
      </c>
      <c r="E31" s="4">
        <f t="shared" si="45"/>
        <v>89152.02787</v>
      </c>
      <c r="F31" s="4">
        <f t="shared" si="46"/>
        <v>1038.666667</v>
      </c>
      <c r="G31" s="1">
        <f t="shared" si="47"/>
        <v>0.02246617445</v>
      </c>
      <c r="H31" s="5">
        <f t="shared" si="48"/>
        <v>0.01945538043</v>
      </c>
      <c r="I31" s="3">
        <f t="shared" si="64"/>
        <v>0.02423373686</v>
      </c>
      <c r="J31" s="4">
        <f t="shared" si="49"/>
        <v>1038.666667</v>
      </c>
      <c r="K31" s="3">
        <f t="shared" si="50"/>
        <v>0.01945538043</v>
      </c>
      <c r="L31" s="3">
        <f t="shared" si="65"/>
        <v>29.48787283</v>
      </c>
      <c r="M31" s="3">
        <f t="shared" si="51"/>
        <v>5997.433879</v>
      </c>
      <c r="N31" s="3">
        <f t="shared" si="52"/>
        <v>0.07011952867</v>
      </c>
      <c r="O31" s="4">
        <f t="shared" si="53"/>
        <v>47358.3195</v>
      </c>
      <c r="P31" s="3">
        <f t="shared" si="54"/>
        <v>0.02425462913</v>
      </c>
      <c r="Q31" s="6">
        <f t="shared" si="55"/>
        <v>0.0008621150697</v>
      </c>
      <c r="R31" s="3">
        <f t="shared" si="66"/>
        <v>0.02449981734</v>
      </c>
      <c r="S31" s="4">
        <f t="shared" si="56"/>
        <v>761.3333333</v>
      </c>
      <c r="T31" s="3">
        <f t="shared" si="57"/>
        <v>0.02100671157</v>
      </c>
      <c r="U31" s="3">
        <f t="shared" si="58"/>
        <v>125.5173423</v>
      </c>
      <c r="V31" s="3">
        <f t="shared" si="59"/>
        <v>29136.14062</v>
      </c>
      <c r="W31" s="3">
        <f t="shared" si="60"/>
        <v>0.06563505526</v>
      </c>
      <c r="X31" s="4">
        <f t="shared" si="61"/>
        <v>60477.59323</v>
      </c>
      <c r="Y31" s="3">
        <f t="shared" si="62"/>
        <v>0.02451291498</v>
      </c>
      <c r="Z31" s="6">
        <f t="shared" si="63"/>
        <v>0.0005346013362</v>
      </c>
      <c r="AA31" s="7">
        <f>N31+W31</f>
        <v>0.1357545839</v>
      </c>
      <c r="AB31" s="6">
        <f>(AA31-D31)/D31</f>
        <v>0.02844381763</v>
      </c>
    </row>
  </sheetData>
  <drawing r:id="rId1"/>
</worksheet>
</file>