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758410eebdf1fc/My Documents/ODU/Fall 2023/MET 330 - Fluid Mechanics/"/>
    </mc:Choice>
  </mc:AlternateContent>
  <xr:revisionPtr revIDLastSave="263" documentId="8_{037700D6-FB98-49B6-BCE4-15DAF32C8DD6}" xr6:coauthVersionLast="47" xr6:coauthVersionMax="47" xr10:uidLastSave="{7C71E482-A468-4860-954D-7A7CC720E189}"/>
  <bookViews>
    <workbookView xWindow="28680" yWindow="-120" windowWidth="29040" windowHeight="15720" xr2:uid="{9A2E2BA1-9502-4F73-B3B2-5B2E8DE88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M5" i="1"/>
  <c r="M4" i="1"/>
  <c r="M3" i="1"/>
  <c r="M2" i="1"/>
  <c r="I2" i="1"/>
  <c r="L6" i="1"/>
  <c r="L5" i="1"/>
  <c r="L4" i="1"/>
  <c r="H6" i="1"/>
  <c r="H5" i="1"/>
  <c r="H4" i="1"/>
  <c r="H3" i="1"/>
  <c r="I6" i="1"/>
  <c r="I5" i="1"/>
  <c r="I4" i="1"/>
  <c r="I3" i="1"/>
  <c r="B29" i="1"/>
  <c r="B12" i="1" l="1"/>
  <c r="B9" i="1"/>
  <c r="B10" i="1" l="1"/>
  <c r="B19" i="1"/>
  <c r="B17" i="1"/>
  <c r="B16" i="1"/>
  <c r="B11" i="1" l="1"/>
  <c r="B13" i="1" s="1"/>
  <c r="B18" i="1"/>
  <c r="B21" i="1"/>
  <c r="B23" i="1" s="1"/>
  <c r="K3" i="1" l="1"/>
  <c r="L3" i="1" s="1"/>
  <c r="H2" i="1"/>
  <c r="K2" i="1" s="1"/>
  <c r="B25" i="1"/>
  <c r="K5" i="1" s="1"/>
  <c r="K6" i="1"/>
  <c r="K4" i="1"/>
</calcChain>
</file>

<file path=xl/sharedStrings.xml><?xml version="1.0" encoding="utf-8"?>
<sst xmlns="http://schemas.openxmlformats.org/spreadsheetml/2006/main" count="43" uniqueCount="33">
  <si>
    <t>Q=</t>
  </si>
  <si>
    <t>Ls=</t>
  </si>
  <si>
    <t>Ld=</t>
  </si>
  <si>
    <t>Kvalve=</t>
  </si>
  <si>
    <t>pw=</t>
  </si>
  <si>
    <t>Vs=Vd</t>
  </si>
  <si>
    <t xml:space="preserve"> ft^3/s</t>
  </si>
  <si>
    <t>ft</t>
  </si>
  <si>
    <t xml:space="preserve"> slugs/ft^3</t>
  </si>
  <si>
    <t>ft/s</t>
  </si>
  <si>
    <t>Re</t>
  </si>
  <si>
    <t>Vs^2/2g</t>
  </si>
  <si>
    <t>D/e</t>
  </si>
  <si>
    <t>Friction factor, f</t>
  </si>
  <si>
    <t>Energy losses, hL</t>
  </si>
  <si>
    <t>Elbow</t>
  </si>
  <si>
    <t>Valve</t>
  </si>
  <si>
    <t>Suction line</t>
  </si>
  <si>
    <t>Discharge line</t>
  </si>
  <si>
    <t>Total energy loss</t>
  </si>
  <si>
    <t>Pump head</t>
  </si>
  <si>
    <t>Pump power</t>
  </si>
  <si>
    <t>spec weight water=</t>
  </si>
  <si>
    <t>lb/ft^3</t>
  </si>
  <si>
    <t>HP</t>
  </si>
  <si>
    <t>p1-p2</t>
  </si>
  <si>
    <t>Pump Power (HP)</t>
  </si>
  <si>
    <t>Manometer reading (psi)</t>
  </si>
  <si>
    <t>psi</t>
  </si>
  <si>
    <t>Flow Rate, Q (ft^3/s)</t>
  </si>
  <si>
    <t>A=</t>
  </si>
  <si>
    <t>ft^2</t>
  </si>
  <si>
    <t>1/2 Pump Power (HP)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</si>
</sst>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0" formatCode="0.00000"/>
    <numFmt numFmtId="172" formatCode="0.000"/>
    <numFmt numFmtId="173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72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0" fontId="1" fillId="0" borderId="0" xfId="0" applyFont="1"/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Pump Power</a:t>
            </a:r>
            <a:r>
              <a:rPr lang="en-US" baseline="0"/>
              <a:t> vs Flow Rate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Sheet1!$G$2:$G$6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xVal>
          <c:yVal>
            <c:numRef>
              <c:f>Sheet1!$H$2:$H$6</c:f>
              <c:numCache>
                <c:formatCode>0.00</c:formatCode>
                <c:ptCount val="5"/>
                <c:pt idx="0">
                  <c:v>0</c:v>
                </c:pt>
                <c:pt idx="1">
                  <c:v>6.6908041877753046</c:v>
                </c:pt>
                <c:pt idx="2">
                  <c:v>13.381608375550609</c:v>
                </c:pt>
                <c:pt idx="3">
                  <c:v>20.072412563325912</c:v>
                </c:pt>
                <c:pt idx="4">
                  <c:v>26.763216751101218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11-4EA7-8307-70E90D7EC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66032"/>
        <c:axId val="431341280"/>
      </c:scatterChart>
      <c:valAx>
        <c:axId val="524266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Rate (ft^3/s)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341280"/>
        <c:crosses val="autoZero"/>
        <c:crossBetween val="midCat"/>
      </c:valAx>
      <c:valAx>
        <c:axId val="43134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Pump</a:t>
                </a:r>
                <a:r>
                  <a:rPr lang="en-US" baseline="0"/>
                  <a:t> Power (HP)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266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11</xdr:row>
      <xdr:rowOff>166687</xdr:rowOff>
    </xdr:from>
    <xdr:to>
      <xdr:col>9</xdr:col>
      <xdr:colOff>133350</xdr:colOff>
      <xdr:row>26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98AA76-597D-BE6A-8523-E0CBFEEBD7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2BF3-655D-4B7B-8415-A946C40314CD}">
  <dimension ref="A1:M30"/>
  <sheetViews>
    <sheetView tabSelected="1" workbookViewId="0">
      <selection activeCell="G9" sqref="G9"/>
    </sheetView>
  </sheetViews>
  <sheetFormatPr defaultRowHeight="15" x14ac:dyDescent="0.25"/>
  <cols>
    <col min="1" max="1" width="18.42578125" customWidth="1"/>
    <col min="2" max="2" width="10.42578125" customWidth="1"/>
    <col min="3" max="3" width="13.140625" customWidth="1"/>
    <col min="7" max="7" width="20.85546875" customWidth="1"/>
    <col min="8" max="8" width="21" customWidth="1"/>
    <col min="9" max="9" width="25.42578125" customWidth="1"/>
    <col min="11" max="11" width="21.28515625" customWidth="1"/>
    <col min="12" max="12" width="23.5703125" customWidth="1"/>
    <col min="13" max="13" width="23.85546875" customWidth="1"/>
  </cols>
  <sheetData>
    <row r="1" spans="1:13" x14ac:dyDescent="0.25">
      <c r="A1" t="s">
        <v>0</v>
      </c>
      <c r="B1" s="4">
        <v>3.387</v>
      </c>
      <c r="C1" s="1" t="s">
        <v>6</v>
      </c>
      <c r="G1" t="s">
        <v>29</v>
      </c>
      <c r="H1" t="s">
        <v>26</v>
      </c>
      <c r="I1" t="s">
        <v>27</v>
      </c>
      <c r="K1" t="s">
        <v>32</v>
      </c>
      <c r="L1" t="s">
        <v>29</v>
      </c>
      <c r="M1" t="s">
        <v>27</v>
      </c>
    </row>
    <row r="2" spans="1:13" x14ac:dyDescent="0.25">
      <c r="A2" t="s">
        <v>1</v>
      </c>
      <c r="B2" s="4">
        <v>11</v>
      </c>
      <c r="C2" s="1" t="s">
        <v>7</v>
      </c>
      <c r="G2">
        <v>0</v>
      </c>
      <c r="H2" s="3">
        <f>((B6*G2*B23)/0.6)/550</f>
        <v>0</v>
      </c>
      <c r="I2" s="3">
        <f>(5.3)*(G2^2/64.4)*B6*(1/144)</f>
        <v>0</v>
      </c>
      <c r="K2" s="3">
        <f>SUM(0.5*H2)</f>
        <v>0</v>
      </c>
      <c r="L2">
        <v>0</v>
      </c>
      <c r="M2" s="3">
        <f>(5.3)*(K2^2/64.4)*F6*(1/144)</f>
        <v>0</v>
      </c>
    </row>
    <row r="3" spans="1:13" x14ac:dyDescent="0.25">
      <c r="A3" t="s">
        <v>2</v>
      </c>
      <c r="B3" s="4">
        <v>2500</v>
      </c>
      <c r="C3" s="1" t="s">
        <v>7</v>
      </c>
      <c r="G3">
        <v>1</v>
      </c>
      <c r="H3" s="3">
        <f>((B6*G3*B23)/550)</f>
        <v>6.6908041877753046</v>
      </c>
      <c r="I3" s="3">
        <f>(5.3)*(G3^2/64.4)*B6*(1/144)</f>
        <v>3.5662525879917174E-2</v>
      </c>
      <c r="K3" s="3">
        <f>SUM(0.5*H3)</f>
        <v>3.3454020938876523</v>
      </c>
      <c r="L3" s="8">
        <f>SUM(B6*B23)/((K3/0.00181818))</f>
        <v>1.9999980000000002</v>
      </c>
      <c r="M3" s="3">
        <f>(5.3)*(L3^2/64.4)*B6*(1/144)</f>
        <v>0.14264981821960435</v>
      </c>
    </row>
    <row r="4" spans="1:13" x14ac:dyDescent="0.25">
      <c r="A4" t="s">
        <v>3</v>
      </c>
      <c r="B4" s="4">
        <v>5.3</v>
      </c>
      <c r="C4" s="1"/>
      <c r="G4">
        <v>2</v>
      </c>
      <c r="H4" s="3">
        <f>((B6*G4*B23)/550)</f>
        <v>13.381608375550609</v>
      </c>
      <c r="I4" s="3">
        <f>(5.3)*(G4^2/64.4)*B6*(1/144)</f>
        <v>0.1426501035196687</v>
      </c>
      <c r="K4" s="3">
        <f>SUM(0.5*H4)</f>
        <v>6.6908041877753046</v>
      </c>
      <c r="L4" s="8">
        <f>SUM((B6*B23)/(K4)*0.00181818)</f>
        <v>0.99999899999999997</v>
      </c>
      <c r="M4" s="3">
        <f>(5.3)*(L4^2/64.4)*B6*(1/144)</f>
        <v>3.566245455490108E-2</v>
      </c>
    </row>
    <row r="5" spans="1:13" x14ac:dyDescent="0.25">
      <c r="A5" t="s">
        <v>4</v>
      </c>
      <c r="B5" s="4">
        <v>1.94</v>
      </c>
      <c r="C5" s="1" t="s">
        <v>8</v>
      </c>
      <c r="G5">
        <v>3</v>
      </c>
      <c r="H5" s="3">
        <f>((B6*G5*B23/550))</f>
        <v>20.072412563325912</v>
      </c>
      <c r="I5" s="3">
        <f>(5.3)*(G5^2/64.4)*B6*(1/144)</f>
        <v>0.32096273291925459</v>
      </c>
      <c r="K5" s="3">
        <f>SUM(0.5*H5)</f>
        <v>10.036206281662956</v>
      </c>
      <c r="L5" s="8">
        <f>SUM((B6*B23)/(K5)*0.00181818)</f>
        <v>0.66666599999999998</v>
      </c>
      <c r="M5" s="3">
        <f>(5.3)*(L5^2/64.4)*B6*(1/144)</f>
        <v>1.5849979802178258E-2</v>
      </c>
    </row>
    <row r="6" spans="1:13" x14ac:dyDescent="0.25">
      <c r="A6" t="s">
        <v>22</v>
      </c>
      <c r="B6" s="4">
        <v>62.4</v>
      </c>
      <c r="C6" s="1" t="s">
        <v>23</v>
      </c>
      <c r="G6">
        <v>4</v>
      </c>
      <c r="H6" s="3">
        <f>((B6*G6*B23)/550)</f>
        <v>26.763216751101218</v>
      </c>
      <c r="I6" s="3">
        <f>(5.3)*(G6^2/64.4)*B6*(1/144)</f>
        <v>0.57060041407867479</v>
      </c>
      <c r="K6" s="3">
        <f t="shared" ref="K6" si="0">SUM(0.5*H6)</f>
        <v>13.381608375550609</v>
      </c>
      <c r="L6" s="8">
        <f>SUM((B6*B23)/(K6)*0.00181818)</f>
        <v>0.49999949999999999</v>
      </c>
      <c r="M6" s="3">
        <f>(5.3)*(L6^2/64.4)*B6*(1/144)</f>
        <v>8.9156136387252699E-3</v>
      </c>
    </row>
    <row r="7" spans="1:13" x14ac:dyDescent="0.25">
      <c r="A7" t="s">
        <v>30</v>
      </c>
      <c r="B7" s="4">
        <v>0.34720000000000001</v>
      </c>
      <c r="C7" s="1" t="s">
        <v>31</v>
      </c>
      <c r="H7" s="3"/>
      <c r="I7" s="3"/>
    </row>
    <row r="8" spans="1:13" x14ac:dyDescent="0.25">
      <c r="B8" s="4"/>
      <c r="C8" s="1"/>
    </row>
    <row r="9" spans="1:13" x14ac:dyDescent="0.25">
      <c r="A9" t="s">
        <v>5</v>
      </c>
      <c r="B9" s="5">
        <f>SUM(B1/0.3472)</f>
        <v>9.7551843317972349</v>
      </c>
      <c r="C9" s="1" t="s">
        <v>9</v>
      </c>
    </row>
    <row r="10" spans="1:13" x14ac:dyDescent="0.25">
      <c r="A10" t="s">
        <v>11</v>
      </c>
      <c r="B10" s="5">
        <f>SUM(B9/(2*32.3))</f>
        <v>0.15100904538385815</v>
      </c>
      <c r="C10" t="s">
        <v>7</v>
      </c>
    </row>
    <row r="11" spans="1:13" x14ac:dyDescent="0.25">
      <c r="A11" t="s">
        <v>10</v>
      </c>
      <c r="B11" s="5">
        <f>SUM(B5*B10*0.665/(2.35*10^-5))</f>
        <v>8290.0752957325694</v>
      </c>
    </row>
    <row r="12" spans="1:13" x14ac:dyDescent="0.25">
      <c r="A12" t="s">
        <v>12</v>
      </c>
      <c r="B12" s="5">
        <f>SUM(0.665/(4.6*10^-5))</f>
        <v>14456.521739130436</v>
      </c>
    </row>
    <row r="13" spans="1:13" x14ac:dyDescent="0.25">
      <c r="A13" t="s">
        <v>13</v>
      </c>
      <c r="B13" s="6">
        <f>(0.25)/((LOG10(1/(3.7*B12)+5.74/(B11)^0.9))^2)</f>
        <v>3.2746087854684774E-2</v>
      </c>
    </row>
    <row r="15" spans="1:13" x14ac:dyDescent="0.25">
      <c r="A15" s="7" t="s">
        <v>14</v>
      </c>
    </row>
    <row r="16" spans="1:13" x14ac:dyDescent="0.25">
      <c r="A16" t="s">
        <v>15</v>
      </c>
      <c r="B16" s="2">
        <f>30*0.014*B10</f>
        <v>6.3423799061220421E-2</v>
      </c>
      <c r="C16" t="s">
        <v>7</v>
      </c>
    </row>
    <row r="17" spans="1:3" x14ac:dyDescent="0.25">
      <c r="A17" t="s">
        <v>16</v>
      </c>
      <c r="B17" s="3">
        <f>SUM(5.3*B10)</f>
        <v>0.80034794053444813</v>
      </c>
      <c r="C17" t="s">
        <v>7</v>
      </c>
    </row>
    <row r="18" spans="1:3" x14ac:dyDescent="0.25">
      <c r="A18" t="s">
        <v>17</v>
      </c>
      <c r="B18" s="2">
        <f>0.014*(11/0.665)*B10</f>
        <v>3.4970515773103991E-2</v>
      </c>
      <c r="C18" t="s">
        <v>7</v>
      </c>
    </row>
    <row r="19" spans="1:3" x14ac:dyDescent="0.25">
      <c r="A19" t="s">
        <v>18</v>
      </c>
      <c r="B19" s="2">
        <f>0.014*(2500/0.665)*B10</f>
        <v>7.9478444938872705</v>
      </c>
      <c r="C19" t="s">
        <v>7</v>
      </c>
    </row>
    <row r="21" spans="1:3" x14ac:dyDescent="0.25">
      <c r="A21" t="s">
        <v>19</v>
      </c>
      <c r="B21" s="2">
        <f>SUM(3*B16+B17+B18+B19)</f>
        <v>8.9734343473784843</v>
      </c>
      <c r="C21" t="s">
        <v>7</v>
      </c>
    </row>
    <row r="22" spans="1:3" x14ac:dyDescent="0.25">
      <c r="B22" s="2"/>
    </row>
    <row r="23" spans="1:3" x14ac:dyDescent="0.25">
      <c r="A23" s="7" t="s">
        <v>20</v>
      </c>
      <c r="B23" s="2">
        <f>50+B21</f>
        <v>58.973434347378486</v>
      </c>
      <c r="C23" t="s">
        <v>7</v>
      </c>
    </row>
    <row r="25" spans="1:3" x14ac:dyDescent="0.25">
      <c r="A25" s="7" t="s">
        <v>21</v>
      </c>
      <c r="B25" s="3">
        <f>((B6*B1*B23)/0.6)/550</f>
        <v>37.769589639991594</v>
      </c>
      <c r="C25" t="s">
        <v>24</v>
      </c>
    </row>
    <row r="28" spans="1:3" x14ac:dyDescent="0.25">
      <c r="A28" s="7"/>
    </row>
    <row r="29" spans="1:3" x14ac:dyDescent="0.25">
      <c r="A29" t="s">
        <v>25</v>
      </c>
      <c r="B29" s="3">
        <f>(5.3)*(9.76^2/64.4)*B6*(1/144)</f>
        <v>3.3971266252587982</v>
      </c>
      <c r="C29" t="s">
        <v>28</v>
      </c>
    </row>
    <row r="30" spans="1:3" x14ac:dyDescent="0.25">
      <c r="B30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Michael</dc:creator>
  <cp:lastModifiedBy>Cameron Michael</cp:lastModifiedBy>
  <dcterms:created xsi:type="dcterms:W3CDTF">2023-09-30T17:49:48Z</dcterms:created>
  <dcterms:modified xsi:type="dcterms:W3CDTF">2023-09-30T21:00:23Z</dcterms:modified>
</cp:coreProperties>
</file>