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0758410eebdf1fc/My Documents/ODU/Fall 2023/MET 330 - Fluid Mechanics/"/>
    </mc:Choice>
  </mc:AlternateContent>
  <xr:revisionPtr revIDLastSave="114" documentId="8_{BF865725-3668-4CC6-B5F0-835E8E295C3B}" xr6:coauthVersionLast="47" xr6:coauthVersionMax="47" xr10:uidLastSave="{EC3D22F3-AE75-4486-A3ED-DF87243D2666}"/>
  <bookViews>
    <workbookView xWindow="-120" yWindow="-120" windowWidth="29040" windowHeight="15720" xr2:uid="{17F541BD-6DDC-48D1-9D54-BEA886E6AF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B15" i="1"/>
  <c r="B50" i="1"/>
  <c r="B51" i="1" s="1"/>
  <c r="D51" i="1" s="1"/>
  <c r="B49" i="1"/>
  <c r="B47" i="1"/>
  <c r="B36" i="1"/>
  <c r="B39" i="1" s="1"/>
  <c r="B32" i="1"/>
  <c r="B22" i="1"/>
  <c r="B16" i="1"/>
  <c r="B17" i="1" s="1"/>
  <c r="B18" i="1" l="1"/>
  <c r="B11" i="1"/>
  <c r="B12" i="1" s="1"/>
  <c r="B56" i="1" s="1"/>
  <c r="B57" i="1" s="1"/>
  <c r="B2" i="1"/>
  <c r="B23" i="1" l="1"/>
  <c r="B25" i="1" s="1"/>
  <c r="B26" i="1" s="1"/>
  <c r="B27" i="1" s="1"/>
</calcChain>
</file>

<file path=xl/sharedStrings.xml><?xml version="1.0" encoding="utf-8"?>
<sst xmlns="http://schemas.openxmlformats.org/spreadsheetml/2006/main" count="88" uniqueCount="58">
  <si>
    <t>Q=</t>
  </si>
  <si>
    <t>A=</t>
  </si>
  <si>
    <t>ft^2</t>
  </si>
  <si>
    <t>ft/s</t>
  </si>
  <si>
    <t>n=</t>
  </si>
  <si>
    <t>slope=</t>
  </si>
  <si>
    <t>ɣ=</t>
  </si>
  <si>
    <t>lb/ft^3</t>
  </si>
  <si>
    <t>V=</t>
  </si>
  <si>
    <t>Pipe Diameter</t>
  </si>
  <si>
    <t>D=</t>
  </si>
  <si>
    <t>ft</t>
  </si>
  <si>
    <t>Open Channel</t>
  </si>
  <si>
    <t>WP=</t>
  </si>
  <si>
    <t>R=</t>
  </si>
  <si>
    <t>ft^3/s</t>
  </si>
  <si>
    <t>P=</t>
  </si>
  <si>
    <t>lb/ft^2</t>
  </si>
  <si>
    <t>V_1=</t>
  </si>
  <si>
    <t>rho=</t>
  </si>
  <si>
    <t>Discharge pipe support</t>
  </si>
  <si>
    <t>R_x</t>
  </si>
  <si>
    <t>R_y</t>
  </si>
  <si>
    <t>lb</t>
  </si>
  <si>
    <t>Flow nozzle</t>
  </si>
  <si>
    <t>Re</t>
  </si>
  <si>
    <t>B=</t>
  </si>
  <si>
    <t>C=</t>
  </si>
  <si>
    <t>p_1-p_2=</t>
  </si>
  <si>
    <t>h_l=</t>
  </si>
  <si>
    <t>Pump Power</t>
  </si>
  <si>
    <t>HP</t>
  </si>
  <si>
    <t>P_new</t>
  </si>
  <si>
    <t>P_old=</t>
  </si>
  <si>
    <t>%diff=</t>
  </si>
  <si>
    <t>Water Hammer</t>
  </si>
  <si>
    <t>E_o=</t>
  </si>
  <si>
    <t>E=</t>
  </si>
  <si>
    <t>L=</t>
  </si>
  <si>
    <t>Gate Seal</t>
  </si>
  <si>
    <t>in^2</t>
  </si>
  <si>
    <t>y=</t>
  </si>
  <si>
    <t>in</t>
  </si>
  <si>
    <t>h_c=</t>
  </si>
  <si>
    <t>L_c=</t>
  </si>
  <si>
    <t>F_r=</t>
  </si>
  <si>
    <t>I=</t>
  </si>
  <si>
    <t>in^4</t>
  </si>
  <si>
    <t>V_d=</t>
  </si>
  <si>
    <t>F_b</t>
  </si>
  <si>
    <t>r=</t>
  </si>
  <si>
    <t>Object</t>
  </si>
  <si>
    <t>f=</t>
  </si>
  <si>
    <t>slug/ft^3</t>
  </si>
  <si>
    <t>t=</t>
  </si>
  <si>
    <t>V_stream=</t>
  </si>
  <si>
    <t>F=</t>
  </si>
  <si>
    <t>W=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</si>
</sst>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left" vertical="top"/>
    </xf>
    <xf numFmtId="2" fontId="2" fillId="0" borderId="0" xfId="0" applyNumberFormat="1" applyFont="1" applyAlignment="1">
      <alignment horizontal="left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B7944-3467-4BD9-A1B8-B8C1CAC482DB}">
  <dimension ref="A1:G57"/>
  <sheetViews>
    <sheetView tabSelected="1" workbookViewId="0">
      <selection activeCell="D7" sqref="D7"/>
    </sheetView>
  </sheetViews>
  <sheetFormatPr defaultRowHeight="15" x14ac:dyDescent="0.25"/>
  <cols>
    <col min="2" max="2" width="11" bestFit="1" customWidth="1"/>
  </cols>
  <sheetData>
    <row r="1" spans="1:7" x14ac:dyDescent="0.25">
      <c r="A1" t="s">
        <v>0</v>
      </c>
      <c r="B1" s="1">
        <v>3.387</v>
      </c>
      <c r="C1" s="2" t="s">
        <v>15</v>
      </c>
      <c r="E1" t="s">
        <v>9</v>
      </c>
    </row>
    <row r="2" spans="1:7" x14ac:dyDescent="0.25">
      <c r="A2" t="s">
        <v>8</v>
      </c>
      <c r="B2" s="3">
        <f>SUM($B1/0.3472)</f>
        <v>9.7551843317972349</v>
      </c>
      <c r="C2" s="2" t="s">
        <v>3</v>
      </c>
      <c r="E2" t="s">
        <v>10</v>
      </c>
      <c r="F2">
        <v>0.66200000000000003</v>
      </c>
      <c r="G2" t="s">
        <v>11</v>
      </c>
    </row>
    <row r="3" spans="1:7" x14ac:dyDescent="0.25">
      <c r="A3" s="6" t="s">
        <v>6</v>
      </c>
      <c r="B3">
        <v>62.4</v>
      </c>
      <c r="C3" s="2" t="s">
        <v>7</v>
      </c>
      <c r="E3" t="s">
        <v>1</v>
      </c>
      <c r="F3" s="1">
        <v>0.34720000000000001</v>
      </c>
      <c r="G3" s="2" t="s">
        <v>2</v>
      </c>
    </row>
    <row r="4" spans="1:7" x14ac:dyDescent="0.25">
      <c r="A4" t="s">
        <v>19</v>
      </c>
      <c r="B4">
        <v>1.94</v>
      </c>
      <c r="C4" s="2" t="s">
        <v>53</v>
      </c>
    </row>
    <row r="5" spans="1:7" x14ac:dyDescent="0.25">
      <c r="A5" s="6"/>
      <c r="C5" s="2"/>
    </row>
    <row r="6" spans="1:7" x14ac:dyDescent="0.25">
      <c r="A6" t="s">
        <v>12</v>
      </c>
      <c r="C6" s="2"/>
    </row>
    <row r="7" spans="1:7" x14ac:dyDescent="0.25">
      <c r="A7" t="s">
        <v>1</v>
      </c>
      <c r="B7">
        <v>148</v>
      </c>
      <c r="C7" s="2" t="s">
        <v>11</v>
      </c>
    </row>
    <row r="8" spans="1:7" x14ac:dyDescent="0.25">
      <c r="A8" t="s">
        <v>13</v>
      </c>
      <c r="B8">
        <v>48.97</v>
      </c>
      <c r="C8" s="2" t="s">
        <v>11</v>
      </c>
    </row>
    <row r="9" spans="1:7" x14ac:dyDescent="0.25">
      <c r="A9" s="5" t="s">
        <v>5</v>
      </c>
      <c r="B9">
        <v>1.4999999999999999E-4</v>
      </c>
      <c r="C9" s="2"/>
    </row>
    <row r="10" spans="1:7" x14ac:dyDescent="0.25">
      <c r="A10" t="s">
        <v>4</v>
      </c>
      <c r="B10">
        <v>0.05</v>
      </c>
      <c r="C10" s="2"/>
    </row>
    <row r="11" spans="1:7" x14ac:dyDescent="0.25">
      <c r="A11" t="s">
        <v>14</v>
      </c>
      <c r="B11" s="4">
        <f>SUM($B$7/$B$8)</f>
        <v>3.0222585256279357</v>
      </c>
      <c r="C11" s="2" t="s">
        <v>11</v>
      </c>
    </row>
    <row r="12" spans="1:7" x14ac:dyDescent="0.25">
      <c r="A12" s="6" t="s">
        <v>0</v>
      </c>
      <c r="B12">
        <f>SUM(1.49/$B$10)*$B$7*(B11^(2/3)*(B9^(1/2)))</f>
        <v>112.91319157974938</v>
      </c>
      <c r="C12" s="2" t="s">
        <v>15</v>
      </c>
    </row>
    <row r="13" spans="1:7" x14ac:dyDescent="0.25">
      <c r="A13" s="6"/>
      <c r="C13" s="2"/>
    </row>
    <row r="14" spans="1:7" x14ac:dyDescent="0.25">
      <c r="A14" t="s">
        <v>20</v>
      </c>
    </row>
    <row r="15" spans="1:7" x14ac:dyDescent="0.25">
      <c r="A15" t="s">
        <v>16</v>
      </c>
      <c r="B15">
        <f>SUM((147.53-((9.755^2/64.4)+10.62))*62.4)</f>
        <v>8450.9792552795025</v>
      </c>
      <c r="C15" t="s">
        <v>17</v>
      </c>
    </row>
    <row r="16" spans="1:7" x14ac:dyDescent="0.25">
      <c r="A16" t="s">
        <v>18</v>
      </c>
      <c r="B16">
        <f>SUM($B$1/$F$3)</f>
        <v>9.7551843317972349</v>
      </c>
      <c r="C16" s="2" t="s">
        <v>3</v>
      </c>
    </row>
    <row r="17" spans="1:3" x14ac:dyDescent="0.25">
      <c r="A17" t="s">
        <v>21</v>
      </c>
      <c r="B17">
        <f>SUM(($B$4*$B$1*B16)+($B$15*$F$3))</f>
        <v>2998.2791675367298</v>
      </c>
      <c r="C17" s="2" t="s">
        <v>23</v>
      </c>
    </row>
    <row r="18" spans="1:3" x14ac:dyDescent="0.25">
      <c r="A18" t="s">
        <v>22</v>
      </c>
      <c r="B18">
        <f>SUM(($B$4*$B$1*B16)+($B$15*$F$3))</f>
        <v>2998.2791675367298</v>
      </c>
      <c r="C18" s="2" t="s">
        <v>23</v>
      </c>
    </row>
    <row r="20" spans="1:3" x14ac:dyDescent="0.25">
      <c r="A20" t="s">
        <v>24</v>
      </c>
    </row>
    <row r="21" spans="1:3" x14ac:dyDescent="0.25">
      <c r="A21" t="s">
        <v>1</v>
      </c>
      <c r="B21">
        <v>8.6999999999999994E-2</v>
      </c>
      <c r="C21" s="2" t="s">
        <v>2</v>
      </c>
    </row>
    <row r="22" spans="1:3" x14ac:dyDescent="0.25">
      <c r="A22" t="s">
        <v>4</v>
      </c>
      <c r="B22">
        <f>SUM(2.35*10^-5)</f>
        <v>2.3500000000000002E-5</v>
      </c>
      <c r="C22" s="2"/>
    </row>
    <row r="23" spans="1:3" x14ac:dyDescent="0.25">
      <c r="A23" t="s">
        <v>25</v>
      </c>
      <c r="B23">
        <f>SUM(($B$2*$F$2))/B22</f>
        <v>274805.61819786252</v>
      </c>
    </row>
    <row r="24" spans="1:3" x14ac:dyDescent="0.25">
      <c r="A24" t="s">
        <v>26</v>
      </c>
      <c r="B24">
        <v>0.33300000000000002</v>
      </c>
    </row>
    <row r="25" spans="1:3" x14ac:dyDescent="0.25">
      <c r="A25" t="s">
        <v>27</v>
      </c>
      <c r="B25">
        <f>SUM(0.9975-6.53*(SQRT(0.5/B23)))</f>
        <v>0.98869183625185819</v>
      </c>
    </row>
    <row r="26" spans="1:3" x14ac:dyDescent="0.25">
      <c r="A26" t="s">
        <v>28</v>
      </c>
      <c r="B26">
        <f>SUM(($B$2/B25)^2)*(((B3*(($F$3/$B$21)^2))/64.4))</f>
        <v>1502.3416726598828</v>
      </c>
      <c r="C26" t="s">
        <v>17</v>
      </c>
    </row>
    <row r="27" spans="1:3" x14ac:dyDescent="0.25">
      <c r="A27" t="s">
        <v>29</v>
      </c>
      <c r="B27">
        <f>SUM(B26/B3)</f>
        <v>24.075988343908378</v>
      </c>
      <c r="C27" t="s">
        <v>11</v>
      </c>
    </row>
    <row r="29" spans="1:3" x14ac:dyDescent="0.25">
      <c r="A29" t="s">
        <v>30</v>
      </c>
    </row>
    <row r="30" spans="1:3" x14ac:dyDescent="0.25">
      <c r="A30" t="s">
        <v>33</v>
      </c>
      <c r="B30">
        <v>94.48</v>
      </c>
      <c r="C30" t="s">
        <v>31</v>
      </c>
    </row>
    <row r="31" spans="1:3" x14ac:dyDescent="0.25">
      <c r="A31" t="s">
        <v>32</v>
      </c>
      <c r="B31">
        <v>110.45</v>
      </c>
      <c r="C31" t="s">
        <v>31</v>
      </c>
    </row>
    <row r="32" spans="1:3" x14ac:dyDescent="0.25">
      <c r="A32" t="s">
        <v>34</v>
      </c>
      <c r="B32" s="7">
        <f>SUM(B31-B30)/B30</f>
        <v>0.16903048264182893</v>
      </c>
    </row>
    <row r="34" spans="1:3" x14ac:dyDescent="0.25">
      <c r="A34" t="s">
        <v>35</v>
      </c>
    </row>
    <row r="35" spans="1:3" x14ac:dyDescent="0.25">
      <c r="A35" t="s">
        <v>36</v>
      </c>
      <c r="B35">
        <v>43200000</v>
      </c>
      <c r="C35" t="s">
        <v>17</v>
      </c>
    </row>
    <row r="36" spans="1:3" x14ac:dyDescent="0.25">
      <c r="A36" t="s">
        <v>37</v>
      </c>
      <c r="B36">
        <f>SUM(41*10^8)</f>
        <v>4100000000</v>
      </c>
      <c r="C36" t="s">
        <v>17</v>
      </c>
    </row>
    <row r="37" spans="1:3" x14ac:dyDescent="0.25">
      <c r="A37" t="s">
        <v>38</v>
      </c>
      <c r="B37">
        <v>2.7E-2</v>
      </c>
      <c r="C37" t="s">
        <v>11</v>
      </c>
    </row>
    <row r="38" spans="1:3" x14ac:dyDescent="0.25">
      <c r="A38" t="s">
        <v>10</v>
      </c>
      <c r="B38">
        <v>0.71899999999999997</v>
      </c>
      <c r="C38" t="s">
        <v>11</v>
      </c>
    </row>
    <row r="39" spans="1:3" x14ac:dyDescent="0.25">
      <c r="A39" t="s">
        <v>27</v>
      </c>
      <c r="B39">
        <f>SUM(((SQRT(B35/B4))/(SQRT(1+((B35*B38)/B36*B37)))))/1.13</f>
        <v>4175.5929219619729</v>
      </c>
    </row>
    <row r="40" spans="1:3" x14ac:dyDescent="0.25">
      <c r="A40" t="s">
        <v>54</v>
      </c>
      <c r="B40">
        <f>SUM((54*8.626)/(2*((20)+54*0.4)))</f>
        <v>5.5986057692307689</v>
      </c>
    </row>
    <row r="42" spans="1:3" x14ac:dyDescent="0.25">
      <c r="A42" t="s">
        <v>39</v>
      </c>
    </row>
    <row r="43" spans="1:3" x14ac:dyDescent="0.25">
      <c r="A43" t="s">
        <v>1</v>
      </c>
      <c r="B43">
        <v>78.540000000000006</v>
      </c>
      <c r="C43" t="s">
        <v>40</v>
      </c>
    </row>
    <row r="44" spans="1:3" x14ac:dyDescent="0.25">
      <c r="A44" t="s">
        <v>41</v>
      </c>
      <c r="B44">
        <v>4.33</v>
      </c>
      <c r="C44" t="s">
        <v>42</v>
      </c>
    </row>
    <row r="45" spans="1:3" x14ac:dyDescent="0.25">
      <c r="A45" t="s">
        <v>43</v>
      </c>
      <c r="B45">
        <v>42.33</v>
      </c>
      <c r="C45" t="s">
        <v>42</v>
      </c>
    </row>
    <row r="46" spans="1:3" x14ac:dyDescent="0.25">
      <c r="A46" t="s">
        <v>44</v>
      </c>
      <c r="B46">
        <v>48.89</v>
      </c>
      <c r="C46" t="s">
        <v>42</v>
      </c>
    </row>
    <row r="47" spans="1:3" x14ac:dyDescent="0.25">
      <c r="A47" t="s">
        <v>45</v>
      </c>
      <c r="B47">
        <f>SUM(B3*3.53*0.545)</f>
        <v>120.04824000000001</v>
      </c>
    </row>
    <row r="48" spans="1:3" x14ac:dyDescent="0.25">
      <c r="A48" t="s">
        <v>46</v>
      </c>
      <c r="B48">
        <v>490.87</v>
      </c>
      <c r="C48" t="s">
        <v>47</v>
      </c>
    </row>
    <row r="49" spans="1:5" x14ac:dyDescent="0.25">
      <c r="A49" t="s">
        <v>48</v>
      </c>
      <c r="B49">
        <f>SUM((0.545)*(3.53))</f>
        <v>1.9238500000000001</v>
      </c>
      <c r="C49" t="s">
        <v>11</v>
      </c>
    </row>
    <row r="50" spans="1:5" x14ac:dyDescent="0.25">
      <c r="A50" t="s">
        <v>49</v>
      </c>
      <c r="B50">
        <f>SUM((1.92*B3))</f>
        <v>119.80799999999999</v>
      </c>
      <c r="C50" t="s">
        <v>23</v>
      </c>
    </row>
    <row r="51" spans="1:5" x14ac:dyDescent="0.25">
      <c r="A51" t="s">
        <v>50</v>
      </c>
      <c r="B51">
        <f>SUM(SQRT(B50/(B3*B43*3.53)))</f>
        <v>8.3218103304633514E-2</v>
      </c>
      <c r="C51" t="s">
        <v>11</v>
      </c>
      <c r="D51">
        <f>SUM(B51*12)</f>
        <v>0.99861723965560212</v>
      </c>
      <c r="E51" t="s">
        <v>42</v>
      </c>
    </row>
    <row r="53" spans="1:5" x14ac:dyDescent="0.25">
      <c r="A53" t="s">
        <v>51</v>
      </c>
    </row>
    <row r="54" spans="1:5" x14ac:dyDescent="0.25">
      <c r="A54" t="s">
        <v>52</v>
      </c>
      <c r="B54">
        <v>0.6</v>
      </c>
    </row>
    <row r="55" spans="1:5" x14ac:dyDescent="0.25">
      <c r="A55" t="s">
        <v>55</v>
      </c>
      <c r="B55">
        <v>0.76</v>
      </c>
      <c r="C55" t="s">
        <v>3</v>
      </c>
    </row>
    <row r="56" spans="1:5" x14ac:dyDescent="0.25">
      <c r="A56" t="s">
        <v>56</v>
      </c>
      <c r="B56">
        <f>SUM(B4*B12*B55)</f>
        <v>166.47920966518248</v>
      </c>
      <c r="C56" t="s">
        <v>23</v>
      </c>
    </row>
    <row r="57" spans="1:5" x14ac:dyDescent="0.25">
      <c r="A57" t="s">
        <v>57</v>
      </c>
      <c r="B57">
        <f>SUM(B56/B54)</f>
        <v>277.46534944197083</v>
      </c>
      <c r="C57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Michael</dc:creator>
  <cp:lastModifiedBy>Cameron Michael</cp:lastModifiedBy>
  <dcterms:created xsi:type="dcterms:W3CDTF">2023-10-28T22:16:13Z</dcterms:created>
  <dcterms:modified xsi:type="dcterms:W3CDTF">2023-10-31T01:51:30Z</dcterms:modified>
</cp:coreProperties>
</file>